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5058abb99357c3e1/DAC61/Observatoire des ruptures/BON/"/>
    </mc:Choice>
  </mc:AlternateContent>
  <xr:revisionPtr revIDLastSave="141" documentId="11_DACC0F9AF0C5363E0114308C09F0866FE7AD223E" xr6:coauthVersionLast="47" xr6:coauthVersionMax="47" xr10:uidLastSave="{705B2C30-92B9-4786-BBA8-CDF8CF0A5D9D}"/>
  <bookViews>
    <workbookView xWindow="-108" yWindow="-108" windowWidth="23256" windowHeight="12456" xr2:uid="{00000000-000D-0000-FFFF-FFFF00000000}"/>
  </bookViews>
  <sheets>
    <sheet name="Recueil &amp; Suivi" sheetId="1" r:id="rId1"/>
    <sheet name="Traitement par acteur" sheetId="2" r:id="rId2"/>
    <sheet name="Statistiques" sheetId="3" r:id="rId3"/>
    <sheet name="Annotations" sheetId="4" r:id="rId4"/>
    <sheet name="#DATA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2" i="3" l="1"/>
  <c r="B83" i="3" s="1"/>
  <c r="B81" i="3"/>
  <c r="B69" i="3"/>
  <c r="B68" i="3"/>
  <c r="B67" i="3"/>
  <c r="B66" i="3"/>
  <c r="B47" i="3"/>
  <c r="B46" i="3"/>
  <c r="B45" i="3"/>
  <c r="B55" i="3" s="1"/>
  <c r="B44" i="3"/>
  <c r="B43" i="3"/>
  <c r="B54" i="3" s="1"/>
  <c r="B42" i="3"/>
  <c r="B41" i="3"/>
  <c r="B40" i="3"/>
  <c r="B39" i="3"/>
  <c r="B53" i="3" s="1"/>
  <c r="B38" i="3"/>
  <c r="B37" i="3"/>
  <c r="B36" i="3"/>
  <c r="B35" i="3"/>
  <c r="B52" i="3" s="1"/>
  <c r="B34" i="3"/>
  <c r="B51" i="3" s="1"/>
  <c r="B23" i="3"/>
  <c r="B22" i="3"/>
  <c r="B21" i="3"/>
  <c r="B20" i="3"/>
  <c r="B10" i="3"/>
  <c r="B9" i="3"/>
  <c r="B8" i="3"/>
  <c r="B7" i="3"/>
  <c r="B6" i="3"/>
  <c r="B5" i="3"/>
  <c r="B4" i="3"/>
  <c r="B3" i="3"/>
  <c r="B2" i="3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<sst xmlns="http://schemas.openxmlformats.org/spreadsheetml/2006/main" count="457" uniqueCount="345">
  <si>
    <t>Numéro de suivi</t>
  </si>
  <si>
    <r>
      <t>Traitement</t>
    </r>
    <r>
      <rPr>
        <b/>
        <vertAlign val="superscript"/>
        <sz val="10"/>
        <color theme="1"/>
        <rFont val="Aptos Narrow"/>
        <scheme val="minor"/>
      </rPr>
      <t>0</t>
    </r>
  </si>
  <si>
    <t>Typologie principale</t>
  </si>
  <si>
    <t>Catégorie de rupture</t>
  </si>
  <si>
    <r>
      <t>Catégorie classifiée</t>
    </r>
    <r>
      <rPr>
        <b/>
        <vertAlign val="superscript"/>
        <sz val="10"/>
        <color theme="1"/>
        <rFont val="Aptos Narrow"/>
        <scheme val="minor"/>
      </rPr>
      <t>1</t>
    </r>
  </si>
  <si>
    <t>Échelle de gravité ressentie par l'orienteur</t>
  </si>
  <si>
    <t>Récurrence</t>
  </si>
  <si>
    <t>Situation</t>
  </si>
  <si>
    <r>
      <t>Rupture de parcours</t>
    </r>
    <r>
      <rPr>
        <b/>
        <vertAlign val="superscript"/>
        <sz val="10"/>
        <color theme="1"/>
        <rFont val="Aptos Narrow"/>
        <scheme val="minor"/>
      </rPr>
      <t>3</t>
    </r>
  </si>
  <si>
    <r>
      <t>Fiche synthèse</t>
    </r>
    <r>
      <rPr>
        <b/>
        <vertAlign val="superscript"/>
        <sz val="10"/>
        <color theme="1"/>
        <rFont val="Aptos Narrow"/>
        <scheme val="minor"/>
      </rPr>
      <t>5</t>
    </r>
  </si>
  <si>
    <r>
      <t>Arbre des causes</t>
    </r>
    <r>
      <rPr>
        <b/>
        <vertAlign val="superscript"/>
        <sz val="10"/>
        <color theme="1"/>
        <rFont val="Aptos Narrow"/>
        <scheme val="minor"/>
      </rPr>
      <t>6</t>
    </r>
  </si>
  <si>
    <r>
      <t>Réponse mise en place par les acteurs ou Dossier envoyé aux autorités de tutelle</t>
    </r>
    <r>
      <rPr>
        <b/>
        <vertAlign val="superscript"/>
        <sz val="10"/>
        <color theme="1"/>
        <rFont val="Aptos Narrow"/>
        <scheme val="minor"/>
      </rPr>
      <t>7</t>
    </r>
  </si>
  <si>
    <t>Structure</t>
  </si>
  <si>
    <t>Fonction</t>
  </si>
  <si>
    <t>NOM Prénom</t>
  </si>
  <si>
    <t>Téléphone</t>
  </si>
  <si>
    <t>Mail</t>
  </si>
  <si>
    <t>Date de l'évènement</t>
  </si>
  <si>
    <r>
      <t>Âge de la personne</t>
    </r>
    <r>
      <rPr>
        <i/>
        <vertAlign val="superscript"/>
        <sz val="10"/>
        <color theme="1"/>
        <rFont val="Aptos Narrow"/>
        <scheme val="minor"/>
      </rPr>
      <t>3</t>
    </r>
  </si>
  <si>
    <t>Genre</t>
  </si>
  <si>
    <r>
      <t>Secteur</t>
    </r>
    <r>
      <rPr>
        <i/>
        <vertAlign val="superscript"/>
        <sz val="10"/>
        <color theme="1"/>
        <rFont val="Aptos Narrow"/>
        <scheme val="minor"/>
      </rPr>
      <t>2</t>
    </r>
  </si>
  <si>
    <r>
      <t>Synthèse de la situation</t>
    </r>
    <r>
      <rPr>
        <vertAlign val="superscript"/>
        <sz val="10"/>
        <color theme="1"/>
        <rFont val="Aptos Narrow"/>
        <scheme val="minor"/>
      </rPr>
      <t>4</t>
    </r>
  </si>
  <si>
    <r>
      <t>Conséquence pour la personne</t>
    </r>
    <r>
      <rPr>
        <vertAlign val="superscript"/>
        <sz val="10"/>
        <color theme="1"/>
        <rFont val="Aptos Narrow"/>
        <scheme val="minor"/>
      </rPr>
      <t>4</t>
    </r>
  </si>
  <si>
    <t>Alternative</t>
  </si>
  <si>
    <t>Si oui, laquelle ?</t>
  </si>
  <si>
    <r>
      <t>Professionnels/Services concernés</t>
    </r>
    <r>
      <rPr>
        <vertAlign val="superscript"/>
        <sz val="10"/>
        <color theme="1"/>
        <rFont val="Aptos Narrow"/>
        <scheme val="minor"/>
      </rPr>
      <t>2</t>
    </r>
  </si>
  <si>
    <t>Axe d'amélioration proposé par l'orienteur</t>
  </si>
  <si>
    <t>Rédaction</t>
  </si>
  <si>
    <t>Envoi orienteur</t>
  </si>
  <si>
    <t>Validation orienteur</t>
  </si>
  <si>
    <t>Pré-analyse</t>
  </si>
  <si>
    <t>Validation partenaires</t>
  </si>
  <si>
    <t>#0001</t>
  </si>
  <si>
    <t>Mobilité</t>
  </si>
  <si>
    <t>Secteur contraint du TAD</t>
  </si>
  <si>
    <t>Oui</t>
  </si>
  <si>
    <t>3 - Impact prolongé sur le projet de vie/santé de la personne</t>
  </si>
  <si>
    <t>DAC Exemple</t>
  </si>
  <si>
    <t>Coordinateur de parcours</t>
  </si>
  <si>
    <t>J. H.</t>
  </si>
  <si>
    <t>02 33 00 00 00</t>
  </si>
  <si>
    <t>j.h@dac-exemple.fr</t>
  </si>
  <si>
    <t>35-44 ans</t>
  </si>
  <si>
    <t>Homme</t>
  </si>
  <si>
    <t>Territoire 4</t>
  </si>
  <si>
    <t>Monsieur n'a aucun moyen de se rendre à son rendez-vous chez le médecin. Aucun entourage à proximité et pas de permis de conduire. Sa mobilité est réduite suite à un accident (jambe raide). Le transport à la demande n'assure pas de transports hors CDC. Pas de médecin qui accepte de nouveaux patients sur la CDC. Zone rurale = car uniquement le matin et fin d'après-midi. L'arrêt de bus ne se trouve pas à proximité du domicile (2 km).</t>
  </si>
  <si>
    <t>Pas de suivi médical.</t>
  </si>
  <si>
    <t>TAD</t>
  </si>
  <si>
    <t>Que le TAD puisse accompagner des personnes à des rdv médicaux hors CDC.</t>
  </si>
  <si>
    <t>#0002</t>
  </si>
  <si>
    <t>Service défaillant</t>
  </si>
  <si>
    <t xml:space="preserve">Délais importants d'instruction APA </t>
  </si>
  <si>
    <t>2 - Préjudice temporaire sur le projet de vie/santé de la personne</t>
  </si>
  <si>
    <t>SAD</t>
  </si>
  <si>
    <t>Responsable de secteur</t>
  </si>
  <si>
    <t>B. C.</t>
  </si>
  <si>
    <t>02 33 00 00 01</t>
  </si>
  <si>
    <t>bc@sadexemple.com</t>
  </si>
  <si>
    <t>75-89 ans</t>
  </si>
  <si>
    <t>Femme</t>
  </si>
  <si>
    <t>Territoire 1</t>
  </si>
  <si>
    <t>Nous accompagnons une dame a 82 ans et l'avons aidé à réaliser sa demande de révision APA car sa situation s'est dégradée brutalement (chute). Demande de révision réalisée en février. Manque de professionnels à la MDA, demandes et révisions APA avec un délai de traitement très long (jusqu'à 6 mois).</t>
  </si>
  <si>
    <t>Refus de madame de mettre en place des interventions supplémentaires faute de moyens financiers malgré des besoins présents.</t>
  </si>
  <si>
    <t xml:space="preserve">Sollicitation d'une demande d'aide financière exceptionnelle auprès de la mutuelle, en attente de réponse. </t>
  </si>
  <si>
    <t>MDA</t>
  </si>
  <si>
    <t>Réduire les délais d'instruction.</t>
  </si>
  <si>
    <t>#0003</t>
  </si>
  <si>
    <t>Refus de la personne</t>
  </si>
  <si>
    <t>Refus de prise en charge CMP</t>
  </si>
  <si>
    <t>Petits frères des pauvres</t>
  </si>
  <si>
    <t>Bénévole</t>
  </si>
  <si>
    <t>L. M.</t>
  </si>
  <si>
    <t>02 33 00 00 02</t>
  </si>
  <si>
    <t>m.l@departement-exemple.fr</t>
  </si>
  <si>
    <t>65-74 ans</t>
  </si>
  <si>
    <t>Territoire 3</t>
  </si>
  <si>
    <t>Le CPM n'intervient pas quand le patient refuse l'intervention.</t>
  </si>
  <si>
    <t xml:space="preserve">Le patient est en situation de refus d'intervention de professionnels alors qu'il a établi un bon lien de confiance avec moi. Mais je ne suis pas compétent pour l'accompagner dans sa dépression. Seul suite au décès brutal de sa compagne... il y a 3 ans !! </t>
  </si>
  <si>
    <t xml:space="preserve">Je continue à faire des visites de courtoisie, mais je me sens démuni. </t>
  </si>
  <si>
    <t>CMP</t>
  </si>
  <si>
    <t>Intervenir au moins une fois pour travailler le refus.</t>
  </si>
  <si>
    <t>#0004</t>
  </si>
  <si>
    <t>Zone blanche &amp; liste d'attente</t>
  </si>
  <si>
    <t>Place en crèche</t>
  </si>
  <si>
    <t>CIDFF</t>
  </si>
  <si>
    <t>Psychologue</t>
  </si>
  <si>
    <t>P. J.</t>
  </si>
  <si>
    <t>02 33 00 00 03</t>
  </si>
  <si>
    <t>p@exemple.org</t>
  </si>
  <si>
    <t>18-24 ans</t>
  </si>
  <si>
    <t>Territoire 5</t>
  </si>
  <si>
    <t xml:space="preserve">Madame a 19 ans et a un jeune enfant de 18 mois et a quitté le domicile cojugale suite à des violences verbales et financières. Elle vient de trouver un poste d'aide à domicile avec des horaires coupés. La prise de poste est programée dans 3 jours. </t>
  </si>
  <si>
    <t xml:space="preserve">Pas de place en crèche. Pas de possibilité de reprendre une vie équilibrée avec son enfant à charge. </t>
  </si>
  <si>
    <t xml:space="preserve">Sa mère peut garder son fils le matin et/ou le soir mais pas en journée. </t>
  </si>
  <si>
    <t>Crèche</t>
  </si>
  <si>
    <t>Prévoir des places prioritaires pour les familles monoparentales.</t>
  </si>
  <si>
    <t>#0005</t>
  </si>
  <si>
    <t>Attractivité</t>
  </si>
  <si>
    <t>Postes vacants SAD</t>
  </si>
  <si>
    <t>4 - Remise en question du projet de vie/santé de la personne</t>
  </si>
  <si>
    <t>Mairie</t>
  </si>
  <si>
    <t>Maire adjoint</t>
  </si>
  <si>
    <t>D. R.</t>
  </si>
  <si>
    <t>02 33 00 00 04</t>
  </si>
  <si>
    <t>dr1974@gmail.com</t>
  </si>
  <si>
    <t>90-99 ans</t>
  </si>
  <si>
    <t>Territoire 9</t>
  </si>
  <si>
    <t xml:space="preserve">Madame X a fêté ses 91 ans à l'hôpital. Elle l'a très mal vécu. Elle souhaite rester au domicile. Son retour à domicile a été programmé début août, mais aucun SAD ne peut intervenir dans la maison, isolée dans le hameau Y. Il n'y a pas assez de personnel !!  </t>
  </si>
  <si>
    <t>Pas de retour à domicile possible, Madame X déprime d'être à l'hôpital, et se sent coupable de bloquer un lit.</t>
  </si>
  <si>
    <t>Recruter du personnel !!</t>
  </si>
  <si>
    <t>#0006</t>
  </si>
  <si>
    <t>#0007</t>
  </si>
  <si>
    <t>#0008</t>
  </si>
  <si>
    <t>#0009</t>
  </si>
  <si>
    <t>#0010</t>
  </si>
  <si>
    <t>#0011</t>
  </si>
  <si>
    <t>#0012</t>
  </si>
  <si>
    <t>#0013</t>
  </si>
  <si>
    <t>#0014</t>
  </si>
  <si>
    <t>#0015</t>
  </si>
  <si>
    <t>#0016</t>
  </si>
  <si>
    <t>#0017</t>
  </si>
  <si>
    <t>#0018</t>
  </si>
  <si>
    <t>#0019</t>
  </si>
  <si>
    <t>#0020</t>
  </si>
  <si>
    <t>#0021</t>
  </si>
  <si>
    <t>#0022</t>
  </si>
  <si>
    <t>#0023</t>
  </si>
  <si>
    <t>#0024</t>
  </si>
  <si>
    <t>#0025</t>
  </si>
  <si>
    <t>#0026</t>
  </si>
  <si>
    <t>#0027</t>
  </si>
  <si>
    <t>#0028</t>
  </si>
  <si>
    <t>#0029</t>
  </si>
  <si>
    <t>#0030</t>
  </si>
  <si>
    <t>#0031</t>
  </si>
  <si>
    <t>#0032</t>
  </si>
  <si>
    <t>#0033</t>
  </si>
  <si>
    <t>#0034</t>
  </si>
  <si>
    <t>#0035</t>
  </si>
  <si>
    <t>#0036</t>
  </si>
  <si>
    <t>#0037</t>
  </si>
  <si>
    <t>#0038</t>
  </si>
  <si>
    <t>#0039</t>
  </si>
  <si>
    <t>#0040</t>
  </si>
  <si>
    <t>#0041</t>
  </si>
  <si>
    <t>#0042</t>
  </si>
  <si>
    <t>#0043</t>
  </si>
  <si>
    <t>#0044</t>
  </si>
  <si>
    <t>#0045</t>
  </si>
  <si>
    <t>#0046</t>
  </si>
  <si>
    <t>#0047</t>
  </si>
  <si>
    <t>#0048</t>
  </si>
  <si>
    <t>#0049</t>
  </si>
  <si>
    <t>#0050</t>
  </si>
  <si>
    <t>#0051</t>
  </si>
  <si>
    <t>#0052</t>
  </si>
  <si>
    <t>#0053</t>
  </si>
  <si>
    <t>#0054</t>
  </si>
  <si>
    <t>#0055</t>
  </si>
  <si>
    <t>#0056</t>
  </si>
  <si>
    <t>#0057</t>
  </si>
  <si>
    <t>#0058</t>
  </si>
  <si>
    <t>#0059</t>
  </si>
  <si>
    <t>#0060</t>
  </si>
  <si>
    <t>#0061</t>
  </si>
  <si>
    <t>#0062</t>
  </si>
  <si>
    <t>#0063</t>
  </si>
  <si>
    <t>#0064</t>
  </si>
  <si>
    <t>#0065</t>
  </si>
  <si>
    <t>#0066</t>
  </si>
  <si>
    <t>#0067</t>
  </si>
  <si>
    <t>#0068</t>
  </si>
  <si>
    <t>#0069</t>
  </si>
  <si>
    <t>#0070</t>
  </si>
  <si>
    <t>#0071</t>
  </si>
  <si>
    <t>#0072</t>
  </si>
  <si>
    <t>#0073</t>
  </si>
  <si>
    <t>#0074</t>
  </si>
  <si>
    <t>#0075</t>
  </si>
  <si>
    <t>#0076</t>
  </si>
  <si>
    <t>#0077</t>
  </si>
  <si>
    <t>#0078</t>
  </si>
  <si>
    <t>#0079</t>
  </si>
  <si>
    <t>#0080</t>
  </si>
  <si>
    <t>#0081</t>
  </si>
  <si>
    <t>#0082</t>
  </si>
  <si>
    <t>#0083</t>
  </si>
  <si>
    <t>#0084</t>
  </si>
  <si>
    <t>#0085</t>
  </si>
  <si>
    <t>#0086</t>
  </si>
  <si>
    <t>#0087</t>
  </si>
  <si>
    <t>#0088</t>
  </si>
  <si>
    <t>#0089</t>
  </si>
  <si>
    <t>#0090</t>
  </si>
  <si>
    <t>#0091</t>
  </si>
  <si>
    <t>#0092</t>
  </si>
  <si>
    <t>#0093</t>
  </si>
  <si>
    <t>#0094</t>
  </si>
  <si>
    <t>#0095</t>
  </si>
  <si>
    <t>#0096</t>
  </si>
  <si>
    <t>#0097</t>
  </si>
  <si>
    <t>#0098</t>
  </si>
  <si>
    <t>#0099</t>
  </si>
  <si>
    <t>#0100</t>
  </si>
  <si>
    <t>#0101</t>
  </si>
  <si>
    <t>#0102</t>
  </si>
  <si>
    <t>#0103</t>
  </si>
  <si>
    <t>#0104</t>
  </si>
  <si>
    <t>#0105</t>
  </si>
  <si>
    <t>#0106</t>
  </si>
  <si>
    <t>#0107</t>
  </si>
  <si>
    <t>#0108</t>
  </si>
  <si>
    <t>#0109</t>
  </si>
  <si>
    <t>#0110</t>
  </si>
  <si>
    <t>#0111</t>
  </si>
  <si>
    <t>#0112</t>
  </si>
  <si>
    <t>#0113</t>
  </si>
  <si>
    <t>#0114</t>
  </si>
  <si>
    <t>#0115</t>
  </si>
  <si>
    <t>#0116</t>
  </si>
  <si>
    <t>#0117</t>
  </si>
  <si>
    <t>#0118</t>
  </si>
  <si>
    <t>#0119</t>
  </si>
  <si>
    <t>#0120</t>
  </si>
  <si>
    <t>#0121</t>
  </si>
  <si>
    <t>#0122</t>
  </si>
  <si>
    <t>#0123</t>
  </si>
  <si>
    <t>#0124</t>
  </si>
  <si>
    <t>#0125</t>
  </si>
  <si>
    <t>#0126</t>
  </si>
  <si>
    <t>#0127</t>
  </si>
  <si>
    <t>#0128</t>
  </si>
  <si>
    <t>#0129</t>
  </si>
  <si>
    <t>#0130</t>
  </si>
  <si>
    <t>#0131</t>
  </si>
  <si>
    <t>#0132</t>
  </si>
  <si>
    <t>#0133</t>
  </si>
  <si>
    <t>#0134</t>
  </si>
  <si>
    <t>#0135</t>
  </si>
  <si>
    <t>#0136</t>
  </si>
  <si>
    <t>#0137</t>
  </si>
  <si>
    <t>#0138</t>
  </si>
  <si>
    <t>#0139</t>
  </si>
  <si>
    <t>#0140</t>
  </si>
  <si>
    <t>#0141</t>
  </si>
  <si>
    <t>#0142</t>
  </si>
  <si>
    <t>#0143</t>
  </si>
  <si>
    <t>#0144</t>
  </si>
  <si>
    <t>#0145</t>
  </si>
  <si>
    <t>#0146</t>
  </si>
  <si>
    <t>#0147</t>
  </si>
  <si>
    <t>#0148</t>
  </si>
  <si>
    <t>#0149</t>
  </si>
  <si>
    <t>#0150</t>
  </si>
  <si>
    <t>Animateur référent</t>
  </si>
  <si>
    <t>Acteur</t>
  </si>
  <si>
    <t>Ruptures concernées</t>
  </si>
  <si>
    <t>Professionnels impliqués</t>
  </si>
  <si>
    <t>Notes</t>
  </si>
  <si>
    <t>Plexus</t>
  </si>
  <si>
    <t>Non-rupture</t>
  </si>
  <si>
    <t>ARS | Agence Régionale de Santé</t>
  </si>
  <si>
    <t>CARSAT | Caisse d'Assurance Retraite et de la Santé Au Travail</t>
  </si>
  <si>
    <t>Conseil de l'Ordre des Médecins</t>
  </si>
  <si>
    <t>Conseil Départemental</t>
  </si>
  <si>
    <t>CPAM | Caisse Primaire d'Assurance Maladie</t>
  </si>
  <si>
    <t>CPTS | Communauté Professionnelle Territoriale de Santé</t>
  </si>
  <si>
    <t>EPCI | Équipement Public de Coopération Intercommunale</t>
  </si>
  <si>
    <t>HAD | Hospitalisation À Domicile</t>
  </si>
  <si>
    <t>Mutuelles</t>
  </si>
  <si>
    <t>SAD | Service d'Aide à Domicile</t>
  </si>
  <si>
    <t>SSIAD | Service de Soins Infirmiers À Domicile</t>
  </si>
  <si>
    <t>Services cloisonnés</t>
  </si>
  <si>
    <t>Professionnel défaillant</t>
  </si>
  <si>
    <t>Système défaillant</t>
  </si>
  <si>
    <t>Échelle de gravité</t>
  </si>
  <si>
    <t>1 - Mineure sans préjudice sur le projet de vie/santé de la personne</t>
  </si>
  <si>
    <t>Âge de la personne</t>
  </si>
  <si>
    <t>Non renseigné</t>
  </si>
  <si>
    <t>0-3 ans</t>
  </si>
  <si>
    <t>4-6 ans</t>
  </si>
  <si>
    <t>7-12 ans</t>
  </si>
  <si>
    <t>13-17 ans</t>
  </si>
  <si>
    <t>25-34 ans</t>
  </si>
  <si>
    <t>45-59 ans</t>
  </si>
  <si>
    <t>60-64 ans</t>
  </si>
  <si>
    <t>100 ans et +</t>
  </si>
  <si>
    <t>Âge de la personne (simplifié)</t>
  </si>
  <si>
    <t>0-17 ans</t>
  </si>
  <si>
    <t>18-59 ans</t>
  </si>
  <si>
    <t>60-74 ans</t>
  </si>
  <si>
    <t>75 ans et +</t>
  </si>
  <si>
    <t>Genre de la personne</t>
  </si>
  <si>
    <t>Non-binaire</t>
  </si>
  <si>
    <t>Nombre de ruptures</t>
  </si>
  <si>
    <t>Rupture résolue ou mise en lisibilité aux tutelles</t>
  </si>
  <si>
    <t>Taux de résolution</t>
  </si>
  <si>
    <t>Étapes des colonnes W à AB.</t>
  </si>
  <si>
    <t>Données confidentielles réservées aux animateurs territoriaux.</t>
  </si>
  <si>
    <t xml:space="preserve">Les données sont anonymisées. Si des données individuelles ont été rédigées par l'orienteur, elles sont anonymisées. </t>
  </si>
  <si>
    <t>Texte brut de l'orienteur, sauf anonymisations de données potentielles.</t>
  </si>
  <si>
    <t>Fichier partagé "Typologie des acteurs" de la FACS Régionale.</t>
  </si>
  <si>
    <t>Typologie de ruptures</t>
  </si>
  <si>
    <t>Secteur</t>
  </si>
  <si>
    <t>Territoire 2</t>
  </si>
  <si>
    <t>Territoire 6</t>
  </si>
  <si>
    <t>Territoire 7</t>
  </si>
  <si>
    <t>Territoire 8</t>
  </si>
  <si>
    <t>Territoire 10</t>
  </si>
  <si>
    <t>Territoire 11</t>
  </si>
  <si>
    <t>Territoire 12</t>
  </si>
  <si>
    <t>Territoire 13</t>
  </si>
  <si>
    <t>Territoire 14</t>
  </si>
  <si>
    <t>Territoire 15</t>
  </si>
  <si>
    <t>Réponse</t>
  </si>
  <si>
    <t>Morgan</t>
  </si>
  <si>
    <t>Nicolas</t>
  </si>
  <si>
    <t>M&amp;N</t>
  </si>
  <si>
    <r>
      <t>Déclarant</t>
    </r>
    <r>
      <rPr>
        <b/>
        <vertAlign val="superscript"/>
        <sz val="10"/>
        <color theme="1"/>
        <rFont val="Aptos Narrow"/>
        <scheme val="minor"/>
      </rPr>
      <t>2</t>
    </r>
  </si>
  <si>
    <t>Élus</t>
  </si>
  <si>
    <t>Ministère de la Santé</t>
  </si>
  <si>
    <t>Région</t>
  </si>
  <si>
    <t>Associations</t>
  </si>
  <si>
    <t>Caisses de retraite complémentaires</t>
  </si>
  <si>
    <t>MSA | Mutualité Sociale Agricole</t>
  </si>
  <si>
    <t>MDA | Maison Départementale de l'Autonomie</t>
  </si>
  <si>
    <t>CNSA | Caisse Nationale de Solidarité pour l'Autonomie</t>
  </si>
  <si>
    <t>0001</t>
  </si>
  <si>
    <t>0002</t>
  </si>
  <si>
    <t>0001 | 0002</t>
  </si>
  <si>
    <t>CMP | Centre Médico-Psychologique</t>
  </si>
  <si>
    <t>0003</t>
  </si>
  <si>
    <t>0001 | 0003</t>
  </si>
  <si>
    <t>0002 | 0003 | 0005</t>
  </si>
  <si>
    <t>CLIC | Centre Local d'Information et de Coordination</t>
  </si>
  <si>
    <t>0002 | 0003</t>
  </si>
  <si>
    <t>Plateforme de répit</t>
  </si>
  <si>
    <t>Université</t>
  </si>
  <si>
    <t>0001 | 0003 | 0004</t>
  </si>
  <si>
    <t>0001 | 0004</t>
  </si>
  <si>
    <t>Voir le fichier "Modèle - Fiche de pré-analyse de rupture de parcours" et exemples associés.</t>
  </si>
  <si>
    <t>Voir les fichiers exemples "Arbre des causes A | B | C".</t>
  </si>
  <si>
    <t>Voir le fichier "Modèle - Catégories des ruptures de parcours".</t>
  </si>
  <si>
    <t>Voir les fichiers "Modèle - Recueil partagé des tarifications" &amp;  "Dossier financier 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</si>
</sst>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mmm\-yy;@"/>
  </numFmts>
  <fonts count="11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b/>
      <sz val="10"/>
      <color theme="1"/>
      <name val="Aptos Narrow"/>
      <scheme val="minor"/>
    </font>
    <font>
      <i/>
      <sz val="10"/>
      <color theme="1"/>
      <name val="Aptos Narrow"/>
      <scheme val="minor"/>
    </font>
    <font>
      <b/>
      <sz val="11"/>
      <color theme="1"/>
      <name val="Aptos Narrow"/>
      <scheme val="minor"/>
    </font>
    <font>
      <i/>
      <sz val="11"/>
      <color theme="1"/>
      <name val="Aptos Narrow"/>
      <scheme val="minor"/>
    </font>
    <font>
      <b/>
      <vertAlign val="superscript"/>
      <sz val="10"/>
      <color theme="1"/>
      <name val="Aptos Narrow"/>
      <scheme val="minor"/>
    </font>
    <font>
      <i/>
      <vertAlign val="superscript"/>
      <sz val="10"/>
      <color theme="1"/>
      <name val="Aptos Narrow"/>
      <scheme val="minor"/>
    </font>
    <font>
      <vertAlign val="superscript"/>
      <sz val="10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theme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21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2" xfId="0" applyFont="1" applyBorder="1" applyAlignment="1">
      <alignment vertical="center"/>
    </xf>
    <xf numFmtId="0" fontId="0" fillId="0" borderId="0" xfId="0" applyAlignment="1">
      <alignment horizontal="center" vertical="center"/>
    </xf>
    <xf numFmtId="164" fontId="3" fillId="0" borderId="5" xfId="0" applyNumberFormat="1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2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27" xfId="0" applyFont="1" applyBorder="1" applyAlignment="1">
      <alignment vertical="center"/>
    </xf>
    <xf numFmtId="0" fontId="0" fillId="0" borderId="28" xfId="0" applyBorder="1" applyAlignment="1">
      <alignment horizontal="center" vertical="center"/>
    </xf>
    <xf numFmtId="0" fontId="3" fillId="0" borderId="2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0" xfId="0" applyBorder="1" applyAlignment="1">
      <alignment vertical="center"/>
    </xf>
    <xf numFmtId="0" fontId="6" fillId="0" borderId="0" xfId="0" applyFont="1"/>
    <xf numFmtId="10" fontId="0" fillId="0" borderId="0" xfId="0" applyNumberFormat="1"/>
    <xf numFmtId="0" fontId="0" fillId="0" borderId="0" xfId="0" applyAlignment="1">
      <alignment horizontal="left"/>
    </xf>
    <xf numFmtId="0" fontId="0" fillId="0" borderId="19" xfId="0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49" fontId="2" fillId="0" borderId="2" xfId="0" applyNumberFormat="1" applyFont="1" applyBorder="1" applyAlignment="1">
      <alignment vertical="center"/>
    </xf>
    <xf numFmtId="49" fontId="2" fillId="0" borderId="20" xfId="0" applyNumberFormat="1" applyFont="1" applyBorder="1" applyAlignment="1">
      <alignment vertical="center"/>
    </xf>
    <xf numFmtId="0" fontId="2" fillId="0" borderId="19" xfId="0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Typologie principale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FEE-4D32-B2E0-F1B66763D48E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FEE-4D32-B2E0-F1B66763D48E}"/>
              </c:ext>
            </c:extLst>
          </c:dPt>
          <c:dPt>
            <c:idx val="2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FEE-4D32-B2E0-F1B66763D48E}"/>
              </c:ext>
            </c:extLst>
          </c:dPt>
          <c:dPt>
            <c:idx val="3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FEE-4D32-B2E0-F1B66763D48E}"/>
              </c:ext>
            </c:extLst>
          </c:dPt>
          <c:dPt>
            <c:idx val="4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FEE-4D32-B2E0-F1B66763D48E}"/>
              </c:ext>
            </c:extLst>
          </c:dPt>
          <c:dPt>
            <c:idx val="5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FEE-4D32-B2E0-F1B66763D48E}"/>
              </c:ext>
            </c:extLst>
          </c:dPt>
          <c:dPt>
            <c:idx val="6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FEE-4D32-B2E0-F1B66763D48E}"/>
              </c:ext>
            </c:extLst>
          </c:dPt>
          <c:dPt>
            <c:idx val="7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FEE-4D32-B2E0-F1B66763D48E}"/>
              </c:ext>
            </c:extLst>
          </c:dPt>
          <c:cat>
            <c:strRef>
              <c:f>Statistiques!$A$2:$A$9</c:f>
              <c:strCache>
                <c:ptCount val="8"/>
                <c:pt idx="0">
                  <c:v>Attractivité</c:v>
                </c:pt>
                <c:pt idx="1">
                  <c:v>Mobilité</c:v>
                </c:pt>
                <c:pt idx="2">
                  <c:v>Services cloisonnés</c:v>
                </c:pt>
                <c:pt idx="3">
                  <c:v>Zone blanche &amp; liste d'attente</c:v>
                </c:pt>
                <c:pt idx="4">
                  <c:v>Professionnel défaillant</c:v>
                </c:pt>
                <c:pt idx="5">
                  <c:v>Service défaillant</c:v>
                </c:pt>
                <c:pt idx="6">
                  <c:v>Système défaillant</c:v>
                </c:pt>
                <c:pt idx="7">
                  <c:v>Refus de la personne</c:v>
                </c:pt>
              </c:strCache>
            </c:strRef>
          </c:cat>
          <c:val>
            <c:numRef>
              <c:f>Statistiques!$B$2:$B$9</c:f>
              <c:numCache>
                <c:formatCode>General</c:formatCode>
                <c:ptCount val="8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FEE-4D32-B2E0-F1B66763D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74978064"/>
        <c:axId val="774980944"/>
      </c:barChart>
      <c:catAx>
        <c:axId val="774978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74980944"/>
        <c:crosses val="autoZero"/>
        <c:auto val="1"/>
        <c:lblAlgn val="ctr"/>
        <c:lblOffset val="100"/>
        <c:noMultiLvlLbl val="0"/>
      </c:catAx>
      <c:valAx>
        <c:axId val="774980944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74978064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562598" y="76199"/>
      <a:ext cx="5029199" cy="2790824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Échelle de gravité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D16-4FE8-A207-18BEB4AD1A1A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D16-4FE8-A207-18BEB4AD1A1A}"/>
              </c:ext>
            </c:extLst>
          </c:dPt>
          <c:dPt>
            <c:idx val="2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D16-4FE8-A207-18BEB4AD1A1A}"/>
              </c:ext>
            </c:extLst>
          </c:dPt>
          <c:dPt>
            <c:idx val="3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D16-4FE8-A207-18BEB4AD1A1A}"/>
              </c:ext>
            </c:extLst>
          </c:dPt>
          <c:cat>
            <c:strRef>
              <c:f>Statistiques!$A$19:$A$22</c:f>
              <c:strCache>
                <c:ptCount val="4"/>
                <c:pt idx="1">
                  <c:v>1 - Mineure sans préjudice sur le projet de vie/santé de la personne</c:v>
                </c:pt>
                <c:pt idx="2">
                  <c:v>2 - Préjudice temporaire sur le projet de vie/santé de la personne</c:v>
                </c:pt>
                <c:pt idx="3">
                  <c:v>3 - Impact prolongé sur le projet de vie/santé de la personne</c:v>
                </c:pt>
              </c:strCache>
            </c:strRef>
          </c:cat>
          <c:val>
            <c:numRef>
              <c:f>Statistiques!$B$19:$B$22</c:f>
              <c:numCache>
                <c:formatCode>General</c:formatCode>
                <c:ptCount val="4"/>
                <c:pt idx="1">
                  <c:v>0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D16-4FE8-A207-18BEB4AD1A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61855720"/>
        <c:axId val="761853200"/>
      </c:barChart>
      <c:catAx>
        <c:axId val="761855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53200"/>
        <c:crosses val="autoZero"/>
        <c:auto val="1"/>
        <c:lblAlgn val="ctr"/>
        <c:lblOffset val="100"/>
        <c:noMultiLvlLbl val="0"/>
      </c:catAx>
      <c:valAx>
        <c:axId val="761853200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55720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610224" y="3009899"/>
      <a:ext cx="5029199" cy="2600324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Âge de la personne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EA9-4AC4-BAF2-AC1ED1017235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EA9-4AC4-BAF2-AC1ED1017235}"/>
              </c:ext>
            </c:extLst>
          </c:dPt>
          <c:dPt>
            <c:idx val="2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EA9-4AC4-BAF2-AC1ED1017235}"/>
              </c:ext>
            </c:extLst>
          </c:dPt>
          <c:dPt>
            <c:idx val="3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EA9-4AC4-BAF2-AC1ED1017235}"/>
              </c:ext>
            </c:extLst>
          </c:dPt>
          <c:dPt>
            <c:idx val="4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EA9-4AC4-BAF2-AC1ED1017235}"/>
              </c:ext>
            </c:extLst>
          </c:dPt>
          <c:dPt>
            <c:idx val="5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6EA9-4AC4-BAF2-AC1ED1017235}"/>
              </c:ext>
            </c:extLst>
          </c:dPt>
          <c:dPt>
            <c:idx val="6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6EA9-4AC4-BAF2-AC1ED1017235}"/>
              </c:ext>
            </c:extLst>
          </c:dPt>
          <c:dPt>
            <c:idx val="7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6EA9-4AC4-BAF2-AC1ED1017235}"/>
              </c:ext>
            </c:extLst>
          </c:dPt>
          <c:dPt>
            <c:idx val="8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6EA9-4AC4-BAF2-AC1ED1017235}"/>
              </c:ext>
            </c:extLst>
          </c:dPt>
          <c:dPt>
            <c:idx val="9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6EA9-4AC4-BAF2-AC1ED1017235}"/>
              </c:ext>
            </c:extLst>
          </c:dPt>
          <c:dPt>
            <c:idx val="10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6EA9-4AC4-BAF2-AC1ED1017235}"/>
              </c:ext>
            </c:extLst>
          </c:dPt>
          <c:dPt>
            <c:idx val="11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6EA9-4AC4-BAF2-AC1ED1017235}"/>
              </c:ext>
            </c:extLst>
          </c:dPt>
          <c:dPt>
            <c:idx val="12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6EA9-4AC4-BAF2-AC1ED1017235}"/>
              </c:ext>
            </c:extLst>
          </c:dPt>
          <c:dPt>
            <c:idx val="13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6EA9-4AC4-BAF2-AC1ED1017235}"/>
              </c:ext>
            </c:extLst>
          </c:dPt>
          <c:cat>
            <c:strRef>
              <c:f>Statistiques!$A$33:$A$46</c:f>
              <c:strCache>
                <c:ptCount val="14"/>
                <c:pt idx="0">
                  <c:v>Âge de la personne</c:v>
                </c:pt>
                <c:pt idx="1">
                  <c:v>Non renseigné</c:v>
                </c:pt>
                <c:pt idx="2">
                  <c:v>0-3 ans</c:v>
                </c:pt>
                <c:pt idx="3">
                  <c:v>4-6 ans</c:v>
                </c:pt>
                <c:pt idx="4">
                  <c:v>7-12 ans</c:v>
                </c:pt>
                <c:pt idx="5">
                  <c:v>13-17 ans</c:v>
                </c:pt>
                <c:pt idx="6">
                  <c:v>18-24 ans</c:v>
                </c:pt>
                <c:pt idx="7">
                  <c:v>25-34 ans</c:v>
                </c:pt>
                <c:pt idx="8">
                  <c:v>35-44 ans</c:v>
                </c:pt>
                <c:pt idx="9">
                  <c:v>45-59 ans</c:v>
                </c:pt>
                <c:pt idx="10">
                  <c:v>60-64 ans</c:v>
                </c:pt>
                <c:pt idx="11">
                  <c:v>65-74 ans</c:v>
                </c:pt>
                <c:pt idx="12">
                  <c:v>75-89 ans</c:v>
                </c:pt>
                <c:pt idx="13">
                  <c:v>90-99 ans</c:v>
                </c:pt>
              </c:strCache>
            </c:strRef>
          </c:cat>
          <c:val>
            <c:numRef>
              <c:f>Statistiques!$B$33:$B$46</c:f>
              <c:numCache>
                <c:formatCode>General</c:formatCode>
                <c:ptCount val="14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6EA9-4AC4-BAF2-AC1ED10172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00594056"/>
        <c:axId val="800593336"/>
      </c:barChart>
      <c:catAx>
        <c:axId val="800594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00593336"/>
        <c:crosses val="autoZero"/>
        <c:auto val="1"/>
        <c:lblAlgn val="ctr"/>
        <c:lblOffset val="100"/>
        <c:noMultiLvlLbl val="0"/>
      </c:catAx>
      <c:valAx>
        <c:axId val="800593336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00594056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619749" y="5915023"/>
      <a:ext cx="5029199" cy="2781300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Âge de la personne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E00-4BD9-BA4E-544A656926E2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E00-4BD9-BA4E-544A656926E2}"/>
              </c:ext>
            </c:extLst>
          </c:dPt>
          <c:dPt>
            <c:idx val="2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E00-4BD9-BA4E-544A656926E2}"/>
              </c:ext>
            </c:extLst>
          </c:dPt>
          <c:dPt>
            <c:idx val="3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E00-4BD9-BA4E-544A656926E2}"/>
              </c:ext>
            </c:extLst>
          </c:dPt>
          <c:dPt>
            <c:idx val="4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E00-4BD9-BA4E-544A656926E2}"/>
              </c:ext>
            </c:extLst>
          </c:dPt>
          <c:cat>
            <c:strRef>
              <c:f>Statistiques!$A$50:$A$54</c:f>
              <c:strCache>
                <c:ptCount val="5"/>
                <c:pt idx="0">
                  <c:v>Âge de la personne (simplifié)</c:v>
                </c:pt>
                <c:pt idx="1">
                  <c:v>Non renseigné</c:v>
                </c:pt>
                <c:pt idx="2">
                  <c:v>0-17 ans</c:v>
                </c:pt>
                <c:pt idx="3">
                  <c:v>18-59 ans</c:v>
                </c:pt>
                <c:pt idx="4">
                  <c:v>60-74 ans</c:v>
                </c:pt>
              </c:strCache>
            </c:strRef>
          </c:cat>
          <c:val>
            <c:numRef>
              <c:f>Statistiques!$B$50:$B$54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E00-4BD9-BA4E-544A65692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61854640"/>
        <c:axId val="761848520"/>
      </c:barChart>
      <c:catAx>
        <c:axId val="761854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48520"/>
        <c:crosses val="autoZero"/>
        <c:auto val="1"/>
        <c:lblAlgn val="ctr"/>
        <c:lblOffset val="100"/>
        <c:noMultiLvlLbl val="0"/>
      </c:catAx>
      <c:valAx>
        <c:axId val="761848520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54640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638799" y="8867774"/>
      <a:ext cx="5029199" cy="2600324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Genre de la personne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518-46CF-9388-05023139A796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518-46CF-9388-05023139A796}"/>
              </c:ext>
            </c:extLst>
          </c:dPt>
          <c:dPt>
            <c:idx val="2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518-46CF-9388-05023139A796}"/>
              </c:ext>
            </c:extLst>
          </c:dPt>
          <c:dPt>
            <c:idx val="3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518-46CF-9388-05023139A796}"/>
              </c:ext>
            </c:extLst>
          </c:dPt>
          <c:cat>
            <c:strRef>
              <c:f>Statistiques!$A$65:$A$68</c:f>
              <c:strCache>
                <c:ptCount val="4"/>
                <c:pt idx="0">
                  <c:v>Genre de la personne</c:v>
                </c:pt>
                <c:pt idx="1">
                  <c:v>Femme</c:v>
                </c:pt>
                <c:pt idx="2">
                  <c:v>Homme</c:v>
                </c:pt>
                <c:pt idx="3">
                  <c:v>Non-binaire</c:v>
                </c:pt>
              </c:strCache>
            </c:strRef>
          </c:cat>
          <c:val>
            <c:numRef>
              <c:f>Statistiques!$B$65:$B$68</c:f>
              <c:numCache>
                <c:formatCode>General</c:formatCode>
                <c:ptCount val="4"/>
                <c:pt idx="1">
                  <c:v>3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18-46CF-9388-05023139A7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00747576"/>
        <c:axId val="800747936"/>
      </c:barChart>
      <c:catAx>
        <c:axId val="8007475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00747936"/>
        <c:crosses val="autoZero"/>
        <c:auto val="1"/>
        <c:lblAlgn val="ctr"/>
        <c:lblOffset val="100"/>
        <c:noMultiLvlLbl val="0"/>
      </c:catAx>
      <c:valAx>
        <c:axId val="800747936"/>
        <c:scaling>
          <c:orientation val="minMax"/>
        </c:scaling>
        <c:delete val="0"/>
        <c:axPos val="b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00747576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619749" y="11630024"/>
      <a:ext cx="5029199" cy="2609848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Réponses aux ruptures de parcours</a:t>
            </a:r>
          </a:p>
        </c:rich>
      </c:tx>
      <c:overlay val="0"/>
      <c:spPr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prstGeom prst="rect">
              <a:avLst/>
            </a:prstGeom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prstGeom prst="rect">
                <a:avLst/>
              </a:prstGeom>
              <a:solidFill>
                <a:srgbClr val="16329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718-4784-BD4C-41A6E16C47AE}"/>
              </c:ext>
            </c:extLst>
          </c:dPt>
          <c:dPt>
            <c:idx val="1"/>
            <c:invertIfNegative val="0"/>
            <c:bubble3D val="0"/>
            <c:spPr>
              <a:prstGeom prst="rect">
                <a:avLst/>
              </a:prstGeom>
              <a:solidFill>
                <a:srgbClr val="6CB82A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718-4784-BD4C-41A6E16C47AE}"/>
              </c:ext>
            </c:extLst>
          </c:dPt>
          <c:cat>
            <c:strRef>
              <c:f>Statistiques!$A$80:$A$81</c:f>
              <c:strCache>
                <c:ptCount val="2"/>
                <c:pt idx="1">
                  <c:v>Nombre de ruptures</c:v>
                </c:pt>
              </c:strCache>
            </c:strRef>
          </c:cat>
          <c:val>
            <c:numRef>
              <c:f>Statistiques!$B$80:$B$81</c:f>
              <c:numCache>
                <c:formatCode>General</c:formatCode>
                <c:ptCount val="2"/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18-4784-BD4C-41A6E16C47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61876240"/>
        <c:axId val="761879480"/>
      </c:barChart>
      <c:catAx>
        <c:axId val="76187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79480"/>
        <c:crosses val="autoZero"/>
        <c:auto val="1"/>
        <c:lblAlgn val="ctr"/>
        <c:lblOffset val="100"/>
        <c:noMultiLvlLbl val="0"/>
      </c:catAx>
      <c:valAx>
        <c:axId val="761879480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61876240"/>
        <c:crosses val="autoZero"/>
        <c:crossBetween val="between"/>
      </c:valAx>
      <c:spPr>
        <a:prstGeom prst="rect">
          <a:avLst/>
        </a:prstGeom>
        <a:noFill/>
        <a:ln>
          <a:noFill/>
        </a:ln>
        <a:effectLst/>
      </c:spPr>
    </c:plotArea>
    <c:plotVisOnly val="1"/>
    <c:dispBlanksAs val="gap"/>
    <c:showDLblsOverMax val="0"/>
  </c:chart>
  <c:spPr bwMode="auto">
    <a:xfrm>
      <a:off x="5648323" y="14458948"/>
      <a:ext cx="5029199" cy="2600325"/>
    </a:xfrm>
    <a:prstGeom prst="rect">
      <a:avLst/>
    </a:prstGeom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  <a:miter/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1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 bwMode="auto">
      <a:prstGeom prst="rect">
        <a:avLst/>
      </a:prstGeom>
      <a:ln w="9525">
        <a:solidFill>
          <a:schemeClr val="phClr"/>
        </a:solidFill>
      </a:ln>
    </cs:spPr>
  </cs:dataPointMarker>
  <cs:dataPointMarkerLayout/>
  <cs:dataPointWireframe>
    <cs:lnRef idx="0">
      <cs:styleClr val="auto"/>
    </cs:lnRef>
    <cs:fillRef idx="1"/>
    <cs:effectRef idx="0"/>
    <cs:fontRef idx="minor">
      <a:schemeClr val="tx1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 bwMode="auto">
      <a:prstGeom prst="rect">
        <a:avLst/>
      </a:prstGeom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/>
  </cs:seriesAxis>
  <cs:seriesLine>
    <cs:lnRef idx="0"/>
    <cs:fillRef idx="0"/>
    <cs:effectRef idx="0"/>
    <cs:fontRef idx="minor">
      <a:schemeClr val="tx1"/>
    </cs:fontRef>
    <cs:spPr bwMode="auto">
      <a:prstGeom prst="rect">
        <a:avLst/>
      </a:prstGeom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spc="0"/>
  </cs:title>
  <cs:trendline>
    <cs:lnRef idx="0">
      <cs:styleClr val="auto"/>
    </cs:lnRef>
    <cs:fillRef idx="0"/>
    <cs:effectRef idx="0"/>
    <cs:fontRef idx="minor">
      <a:schemeClr val="tx1"/>
    </cs:fontRef>
    <cs:spPr bwMode="auto">
      <a:prstGeom prst="rect">
        <a:avLst/>
      </a:prstGeom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  <cs:spPr bwMode="auto">
      <a:prstGeom prst="rect">
        <a:avLst/>
      </a:prstGeom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161923</xdr:colOff>
      <xdr:row>0</xdr:row>
      <xdr:rowOff>76199</xdr:rowOff>
    </xdr:from>
    <xdr:to>
      <xdr:col>8</xdr:col>
      <xdr:colOff>161923</xdr:colOff>
      <xdr:row>15</xdr:row>
      <xdr:rowOff>152399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209549</xdr:colOff>
      <xdr:row>16</xdr:row>
      <xdr:rowOff>114300</xdr:rowOff>
    </xdr:from>
    <xdr:to>
      <xdr:col>8</xdr:col>
      <xdr:colOff>209549</xdr:colOff>
      <xdr:row>31</xdr:row>
      <xdr:rowOff>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219074</xdr:colOff>
      <xdr:row>32</xdr:row>
      <xdr:rowOff>123823</xdr:rowOff>
    </xdr:from>
    <xdr:to>
      <xdr:col>8</xdr:col>
      <xdr:colOff>219074</xdr:colOff>
      <xdr:row>48</xdr:row>
      <xdr:rowOff>9524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238124</xdr:colOff>
      <xdr:row>48</xdr:row>
      <xdr:rowOff>180974</xdr:rowOff>
    </xdr:from>
    <xdr:to>
      <xdr:col>8</xdr:col>
      <xdr:colOff>238124</xdr:colOff>
      <xdr:row>63</xdr:row>
      <xdr:rowOff>66674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219074</xdr:colOff>
      <xdr:row>64</xdr:row>
      <xdr:rowOff>47624</xdr:rowOff>
    </xdr:from>
    <xdr:to>
      <xdr:col>8</xdr:col>
      <xdr:colOff>219074</xdr:colOff>
      <xdr:row>78</xdr:row>
      <xdr:rowOff>123823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247648</xdr:colOff>
      <xdr:row>79</xdr:row>
      <xdr:rowOff>161923</xdr:rowOff>
    </xdr:from>
    <xdr:to>
      <xdr:col>8</xdr:col>
      <xdr:colOff>247648</xdr:colOff>
      <xdr:row>94</xdr:row>
      <xdr:rowOff>47624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2"/>
  <sheetViews>
    <sheetView tabSelected="1" zoomScale="84" workbookViewId="0">
      <pane xSplit="2" ySplit="2" topLeftCell="C3" activePane="bottomRight" state="frozen"/>
      <selection activeCell="C3" sqref="C3"/>
      <selection pane="topRight"/>
      <selection pane="bottomLeft"/>
      <selection pane="bottomRight" activeCell="A3" sqref="A3"/>
    </sheetView>
  </sheetViews>
  <sheetFormatPr baseColWidth="10" defaultColWidth="11.44140625" defaultRowHeight="13.8" x14ac:dyDescent="0.3"/>
  <cols>
    <col min="1" max="1" width="8.33203125" style="2" customWidth="1"/>
    <col min="2" max="2" width="11.88671875" style="3" customWidth="1"/>
    <col min="3" max="3" width="23" style="2" customWidth="1"/>
    <col min="4" max="4" width="28.88671875" style="4" customWidth="1"/>
    <col min="5" max="5" width="11.44140625" style="5"/>
    <col min="6" max="6" width="59.44140625" style="5" customWidth="1"/>
    <col min="7" max="7" width="10.33203125" style="3" customWidth="1"/>
    <col min="8" max="8" width="11.44140625" style="6"/>
    <col min="9" max="9" width="11.44140625" style="4"/>
    <col min="10" max="10" width="16.44140625" style="5" customWidth="1"/>
    <col min="11" max="11" width="12.44140625" style="5" customWidth="1"/>
    <col min="12" max="12" width="25.44140625" style="3" customWidth="1"/>
    <col min="13" max="13" width="10.88671875" style="7" customWidth="1"/>
    <col min="14" max="15" width="11.6640625" style="5" customWidth="1"/>
    <col min="16" max="16" width="31.5546875" style="3" customWidth="1"/>
    <col min="17" max="17" width="51.44140625" style="6" customWidth="1"/>
    <col min="18" max="18" width="50.6640625" style="4" customWidth="1"/>
    <col min="19" max="19" width="10.33203125" style="5" customWidth="1"/>
    <col min="20" max="20" width="30.6640625" style="4" customWidth="1"/>
    <col min="21" max="21" width="20.6640625" style="4" customWidth="1"/>
    <col min="22" max="22" width="30.6640625" style="8" customWidth="1"/>
    <col min="23" max="23" width="9.33203125" style="2" customWidth="1"/>
    <col min="24" max="24" width="8.109375" style="5" customWidth="1"/>
    <col min="25" max="25" width="9.33203125" style="3" customWidth="1"/>
    <col min="26" max="26" width="10.6640625" style="2" customWidth="1"/>
    <col min="27" max="27" width="11.44140625" style="3"/>
    <col min="28" max="28" width="25.33203125" style="9" customWidth="1"/>
    <col min="29" max="16384" width="11.44140625" style="1"/>
  </cols>
  <sheetData>
    <row r="1" spans="1:29" ht="15" customHeight="1" x14ac:dyDescent="0.3">
      <c r="A1" s="65" t="s">
        <v>0</v>
      </c>
      <c r="B1" s="67" t="s">
        <v>1</v>
      </c>
      <c r="C1" s="69" t="s">
        <v>2</v>
      </c>
      <c r="D1" s="71" t="s">
        <v>3</v>
      </c>
      <c r="E1" s="71" t="s">
        <v>4</v>
      </c>
      <c r="F1" s="71" t="s">
        <v>5</v>
      </c>
      <c r="G1" s="78" t="s">
        <v>6</v>
      </c>
      <c r="H1" s="73" t="s">
        <v>319</v>
      </c>
      <c r="I1" s="74"/>
      <c r="J1" s="74"/>
      <c r="K1" s="74"/>
      <c r="L1" s="75"/>
      <c r="M1" s="73" t="s">
        <v>7</v>
      </c>
      <c r="N1" s="74"/>
      <c r="O1" s="74"/>
      <c r="P1" s="75"/>
      <c r="Q1" s="73" t="s">
        <v>8</v>
      </c>
      <c r="R1" s="74"/>
      <c r="S1" s="74"/>
      <c r="T1" s="74"/>
      <c r="U1" s="74"/>
      <c r="V1" s="75"/>
      <c r="W1" s="73" t="s">
        <v>9</v>
      </c>
      <c r="X1" s="74"/>
      <c r="Y1" s="75"/>
      <c r="Z1" s="73" t="s">
        <v>10</v>
      </c>
      <c r="AA1" s="75"/>
      <c r="AB1" s="76" t="s">
        <v>11</v>
      </c>
      <c r="AC1" s="10"/>
    </row>
    <row r="2" spans="1:29" s="11" customFormat="1" ht="33.75" customHeight="1" x14ac:dyDescent="0.3">
      <c r="A2" s="66"/>
      <c r="B2" s="68"/>
      <c r="C2" s="70"/>
      <c r="D2" s="72"/>
      <c r="E2" s="72"/>
      <c r="F2" s="72"/>
      <c r="G2" s="79"/>
      <c r="H2" s="12" t="s">
        <v>12</v>
      </c>
      <c r="I2" s="13" t="s">
        <v>13</v>
      </c>
      <c r="J2" s="13" t="s">
        <v>14</v>
      </c>
      <c r="K2" s="13" t="s">
        <v>15</v>
      </c>
      <c r="L2" s="14" t="s">
        <v>16</v>
      </c>
      <c r="M2" s="12" t="s">
        <v>17</v>
      </c>
      <c r="N2" s="13" t="s">
        <v>18</v>
      </c>
      <c r="O2" s="13" t="s">
        <v>19</v>
      </c>
      <c r="P2" s="14" t="s">
        <v>20</v>
      </c>
      <c r="Q2" s="12" t="s">
        <v>21</v>
      </c>
      <c r="R2" s="13" t="s">
        <v>22</v>
      </c>
      <c r="S2" s="13" t="s">
        <v>23</v>
      </c>
      <c r="T2" s="13" t="s">
        <v>24</v>
      </c>
      <c r="U2" s="13" t="s">
        <v>25</v>
      </c>
      <c r="V2" s="14" t="s">
        <v>26</v>
      </c>
      <c r="W2" s="12" t="s">
        <v>27</v>
      </c>
      <c r="X2" s="13" t="s">
        <v>28</v>
      </c>
      <c r="Y2" s="14" t="s">
        <v>29</v>
      </c>
      <c r="Z2" s="12" t="s">
        <v>30</v>
      </c>
      <c r="AA2" s="14" t="s">
        <v>31</v>
      </c>
      <c r="AB2" s="77"/>
    </row>
    <row r="3" spans="1:29" ht="96.6" x14ac:dyDescent="0.3">
      <c r="A3" s="15" t="s">
        <v>32</v>
      </c>
      <c r="B3" s="16">
        <f t="shared" ref="B3:B66" si="0">COUNTIF(W3:AB3,"Oui")</f>
        <v>4</v>
      </c>
      <c r="C3" s="17" t="s">
        <v>33</v>
      </c>
      <c r="D3" s="18" t="s">
        <v>34</v>
      </c>
      <c r="E3" s="19" t="s">
        <v>35</v>
      </c>
      <c r="F3" s="20" t="s">
        <v>36</v>
      </c>
      <c r="G3" s="19" t="s">
        <v>35</v>
      </c>
      <c r="H3" s="21" t="s">
        <v>37</v>
      </c>
      <c r="I3" s="22" t="s">
        <v>38</v>
      </c>
      <c r="J3" s="23" t="s">
        <v>39</v>
      </c>
      <c r="K3" s="19" t="s">
        <v>40</v>
      </c>
      <c r="L3" s="24" t="s">
        <v>41</v>
      </c>
      <c r="M3" s="25">
        <v>45597</v>
      </c>
      <c r="N3" s="19" t="s">
        <v>42</v>
      </c>
      <c r="O3" s="19" t="s">
        <v>43</v>
      </c>
      <c r="P3" s="26" t="s">
        <v>44</v>
      </c>
      <c r="Q3" s="21" t="s">
        <v>45</v>
      </c>
      <c r="R3" s="22" t="s">
        <v>46</v>
      </c>
      <c r="S3" s="19"/>
      <c r="T3" s="22"/>
      <c r="U3" s="22" t="s">
        <v>47</v>
      </c>
      <c r="V3" s="27" t="s">
        <v>48</v>
      </c>
      <c r="W3" s="19" t="s">
        <v>35</v>
      </c>
      <c r="X3" s="19" t="s">
        <v>35</v>
      </c>
      <c r="Y3" s="26" t="s">
        <v>35</v>
      </c>
      <c r="Z3" s="28" t="s">
        <v>35</v>
      </c>
      <c r="AA3" s="19"/>
      <c r="AB3" s="29"/>
    </row>
    <row r="4" spans="1:29" ht="69" x14ac:dyDescent="0.3">
      <c r="A4" s="2" t="s">
        <v>49</v>
      </c>
      <c r="B4" s="16">
        <f t="shared" si="0"/>
        <v>6</v>
      </c>
      <c r="C4" s="2" t="s">
        <v>50</v>
      </c>
      <c r="D4" s="4" t="s">
        <v>51</v>
      </c>
      <c r="E4" s="5" t="s">
        <v>35</v>
      </c>
      <c r="F4" s="5" t="s">
        <v>52</v>
      </c>
      <c r="G4" s="3" t="s">
        <v>35</v>
      </c>
      <c r="H4" s="6" t="s">
        <v>53</v>
      </c>
      <c r="I4" s="4" t="s">
        <v>54</v>
      </c>
      <c r="J4" s="30" t="s">
        <v>55</v>
      </c>
      <c r="K4" s="31" t="s">
        <v>56</v>
      </c>
      <c r="L4" s="32" t="s">
        <v>57</v>
      </c>
      <c r="M4" s="7">
        <v>45444</v>
      </c>
      <c r="N4" s="5" t="s">
        <v>58</v>
      </c>
      <c r="O4" s="5" t="s">
        <v>59</v>
      </c>
      <c r="P4" s="3" t="s">
        <v>60</v>
      </c>
      <c r="Q4" s="6" t="s">
        <v>61</v>
      </c>
      <c r="R4" s="4" t="s">
        <v>62</v>
      </c>
      <c r="S4" s="5" t="s">
        <v>35</v>
      </c>
      <c r="T4" s="4" t="s">
        <v>63</v>
      </c>
      <c r="U4" s="33" t="s">
        <v>64</v>
      </c>
      <c r="V4" s="8" t="s">
        <v>65</v>
      </c>
      <c r="W4" s="2" t="s">
        <v>35</v>
      </c>
      <c r="X4" s="5" t="s">
        <v>35</v>
      </c>
      <c r="Y4" s="3" t="s">
        <v>35</v>
      </c>
      <c r="Z4" s="34" t="s">
        <v>35</v>
      </c>
      <c r="AA4" s="5" t="s">
        <v>35</v>
      </c>
      <c r="AB4" s="9" t="s">
        <v>35</v>
      </c>
    </row>
    <row r="5" spans="1:29" ht="69" x14ac:dyDescent="0.3">
      <c r="A5" s="2" t="s">
        <v>66</v>
      </c>
      <c r="B5" s="16">
        <f t="shared" si="0"/>
        <v>3</v>
      </c>
      <c r="C5" s="2" t="s">
        <v>67</v>
      </c>
      <c r="D5" s="4" t="s">
        <v>68</v>
      </c>
      <c r="E5" s="5" t="s">
        <v>35</v>
      </c>
      <c r="F5" s="5" t="s">
        <v>52</v>
      </c>
      <c r="G5" s="3" t="s">
        <v>35</v>
      </c>
      <c r="H5" s="6" t="s">
        <v>69</v>
      </c>
      <c r="I5" s="4" t="s">
        <v>70</v>
      </c>
      <c r="J5" s="30" t="s">
        <v>71</v>
      </c>
      <c r="K5" s="30" t="s">
        <v>72</v>
      </c>
      <c r="L5" s="35" t="s">
        <v>73</v>
      </c>
      <c r="M5" s="7">
        <v>45536</v>
      </c>
      <c r="N5" s="5" t="s">
        <v>74</v>
      </c>
      <c r="O5" s="5" t="s">
        <v>43</v>
      </c>
      <c r="P5" s="3" t="s">
        <v>75</v>
      </c>
      <c r="Q5" s="6" t="s">
        <v>76</v>
      </c>
      <c r="R5" s="4" t="s">
        <v>77</v>
      </c>
      <c r="S5" s="5" t="s">
        <v>35</v>
      </c>
      <c r="T5" s="4" t="s">
        <v>78</v>
      </c>
      <c r="U5" s="4" t="s">
        <v>79</v>
      </c>
      <c r="V5" s="8" t="s">
        <v>80</v>
      </c>
      <c r="W5" s="2" t="s">
        <v>35</v>
      </c>
      <c r="X5" s="5" t="s">
        <v>35</v>
      </c>
      <c r="Z5" s="34" t="s">
        <v>35</v>
      </c>
      <c r="AA5" s="5"/>
    </row>
    <row r="6" spans="1:29" ht="55.2" x14ac:dyDescent="0.3">
      <c r="A6" s="2" t="s">
        <v>81</v>
      </c>
      <c r="B6" s="16">
        <f t="shared" si="0"/>
        <v>1</v>
      </c>
      <c r="C6" s="2" t="s">
        <v>82</v>
      </c>
      <c r="D6" s="4" t="s">
        <v>83</v>
      </c>
      <c r="F6" s="5" t="s">
        <v>36</v>
      </c>
      <c r="H6" s="6" t="s">
        <v>84</v>
      </c>
      <c r="I6" s="4" t="s">
        <v>85</v>
      </c>
      <c r="J6" s="30" t="s">
        <v>86</v>
      </c>
      <c r="K6" s="30" t="s">
        <v>87</v>
      </c>
      <c r="L6" s="35" t="s">
        <v>88</v>
      </c>
      <c r="M6" s="7">
        <v>45627</v>
      </c>
      <c r="N6" s="5" t="s">
        <v>89</v>
      </c>
      <c r="O6" s="5" t="s">
        <v>59</v>
      </c>
      <c r="P6" s="3" t="s">
        <v>90</v>
      </c>
      <c r="Q6" s="6" t="s">
        <v>91</v>
      </c>
      <c r="R6" s="4" t="s">
        <v>92</v>
      </c>
      <c r="S6" s="5" t="s">
        <v>35</v>
      </c>
      <c r="T6" s="4" t="s">
        <v>93</v>
      </c>
      <c r="U6" s="4" t="s">
        <v>94</v>
      </c>
      <c r="V6" s="8" t="s">
        <v>95</v>
      </c>
      <c r="W6" s="2" t="s">
        <v>35</v>
      </c>
      <c r="Z6" s="34"/>
      <c r="AA6" s="5"/>
    </row>
    <row r="7" spans="1:29" ht="69" x14ac:dyDescent="0.3">
      <c r="A7" s="2" t="s">
        <v>96</v>
      </c>
      <c r="B7" s="16">
        <f t="shared" si="0"/>
        <v>3</v>
      </c>
      <c r="C7" s="2" t="s">
        <v>97</v>
      </c>
      <c r="D7" s="4" t="s">
        <v>98</v>
      </c>
      <c r="E7" s="5" t="s">
        <v>35</v>
      </c>
      <c r="F7" s="5" t="s">
        <v>99</v>
      </c>
      <c r="G7" s="3" t="s">
        <v>35</v>
      </c>
      <c r="H7" s="6" t="s">
        <v>100</v>
      </c>
      <c r="I7" s="4" t="s">
        <v>101</v>
      </c>
      <c r="J7" s="36" t="s">
        <v>102</v>
      </c>
      <c r="K7" s="37" t="s">
        <v>103</v>
      </c>
      <c r="L7" s="38" t="s">
        <v>104</v>
      </c>
      <c r="M7" s="7">
        <v>45511</v>
      </c>
      <c r="N7" s="5" t="s">
        <v>105</v>
      </c>
      <c r="O7" s="5" t="s">
        <v>59</v>
      </c>
      <c r="P7" s="3" t="s">
        <v>106</v>
      </c>
      <c r="Q7" s="6" t="s">
        <v>107</v>
      </c>
      <c r="R7" s="4" t="s">
        <v>108</v>
      </c>
      <c r="U7" s="4" t="s">
        <v>53</v>
      </c>
      <c r="V7" s="8" t="s">
        <v>109</v>
      </c>
      <c r="W7" s="2" t="s">
        <v>35</v>
      </c>
      <c r="X7" s="5" t="s">
        <v>35</v>
      </c>
      <c r="Y7" s="3" t="s">
        <v>35</v>
      </c>
      <c r="Z7" s="34"/>
      <c r="AA7" s="5"/>
    </row>
    <row r="8" spans="1:29" x14ac:dyDescent="0.3">
      <c r="A8" s="2" t="s">
        <v>110</v>
      </c>
      <c r="B8" s="16">
        <f t="shared" si="0"/>
        <v>0</v>
      </c>
      <c r="U8" s="39"/>
      <c r="Z8" s="34"/>
      <c r="AA8" s="5"/>
    </row>
    <row r="9" spans="1:29" x14ac:dyDescent="0.3">
      <c r="A9" s="2" t="s">
        <v>111</v>
      </c>
      <c r="B9" s="16">
        <f t="shared" si="0"/>
        <v>0</v>
      </c>
      <c r="Z9" s="34"/>
      <c r="AA9" s="5"/>
    </row>
    <row r="10" spans="1:29" x14ac:dyDescent="0.3">
      <c r="A10" s="2" t="s">
        <v>112</v>
      </c>
      <c r="B10" s="16">
        <f t="shared" si="0"/>
        <v>0</v>
      </c>
      <c r="Z10" s="34"/>
      <c r="AA10" s="5"/>
    </row>
    <row r="11" spans="1:29" x14ac:dyDescent="0.3">
      <c r="A11" s="2" t="s">
        <v>113</v>
      </c>
      <c r="B11" s="16">
        <f t="shared" si="0"/>
        <v>0</v>
      </c>
      <c r="Z11" s="34"/>
      <c r="AA11" s="5"/>
    </row>
    <row r="12" spans="1:29" x14ac:dyDescent="0.3">
      <c r="A12" s="2" t="s">
        <v>114</v>
      </c>
      <c r="B12" s="16">
        <f t="shared" si="0"/>
        <v>0</v>
      </c>
      <c r="Z12" s="34"/>
      <c r="AA12" s="5"/>
    </row>
    <row r="13" spans="1:29" x14ac:dyDescent="0.3">
      <c r="A13" s="2" t="s">
        <v>115</v>
      </c>
      <c r="B13" s="16">
        <f t="shared" si="0"/>
        <v>0</v>
      </c>
      <c r="Z13" s="34"/>
      <c r="AA13" s="5"/>
    </row>
    <row r="14" spans="1:29" x14ac:dyDescent="0.3">
      <c r="A14" s="2" t="s">
        <v>116</v>
      </c>
      <c r="B14" s="16">
        <f t="shared" si="0"/>
        <v>0</v>
      </c>
      <c r="Z14" s="34"/>
      <c r="AA14" s="5"/>
    </row>
    <row r="15" spans="1:29" x14ac:dyDescent="0.3">
      <c r="A15" s="2" t="s">
        <v>117</v>
      </c>
      <c r="B15" s="16">
        <f t="shared" si="0"/>
        <v>0</v>
      </c>
      <c r="Z15" s="34"/>
      <c r="AA15" s="5"/>
    </row>
    <row r="16" spans="1:29" x14ac:dyDescent="0.3">
      <c r="A16" s="2" t="s">
        <v>118</v>
      </c>
      <c r="B16" s="16">
        <f t="shared" si="0"/>
        <v>0</v>
      </c>
      <c r="Z16" s="34"/>
      <c r="AA16" s="5"/>
    </row>
    <row r="17" spans="1:27" x14ac:dyDescent="0.3">
      <c r="A17" s="2" t="s">
        <v>119</v>
      </c>
      <c r="B17" s="16">
        <f t="shared" si="0"/>
        <v>0</v>
      </c>
      <c r="Z17" s="34"/>
      <c r="AA17" s="5"/>
    </row>
    <row r="18" spans="1:27" x14ac:dyDescent="0.3">
      <c r="A18" s="2" t="s">
        <v>120</v>
      </c>
      <c r="B18" s="16">
        <f t="shared" si="0"/>
        <v>0</v>
      </c>
      <c r="Z18" s="34"/>
      <c r="AA18" s="5"/>
    </row>
    <row r="19" spans="1:27" x14ac:dyDescent="0.3">
      <c r="A19" s="2" t="s">
        <v>121</v>
      </c>
      <c r="B19" s="16">
        <f t="shared" si="0"/>
        <v>0</v>
      </c>
      <c r="Z19" s="34"/>
      <c r="AA19" s="5"/>
    </row>
    <row r="20" spans="1:27" x14ac:dyDescent="0.3">
      <c r="A20" s="2" t="s">
        <v>122</v>
      </c>
      <c r="B20" s="16">
        <f t="shared" si="0"/>
        <v>0</v>
      </c>
      <c r="Z20" s="34"/>
      <c r="AA20" s="5"/>
    </row>
    <row r="21" spans="1:27" x14ac:dyDescent="0.3">
      <c r="A21" s="2" t="s">
        <v>123</v>
      </c>
      <c r="B21" s="16">
        <f t="shared" si="0"/>
        <v>0</v>
      </c>
      <c r="Z21" s="34"/>
      <c r="AA21" s="5"/>
    </row>
    <row r="22" spans="1:27" x14ac:dyDescent="0.3">
      <c r="A22" s="2" t="s">
        <v>124</v>
      </c>
      <c r="B22" s="16">
        <f t="shared" si="0"/>
        <v>0</v>
      </c>
      <c r="Z22" s="34"/>
      <c r="AA22" s="5"/>
    </row>
    <row r="23" spans="1:27" x14ac:dyDescent="0.3">
      <c r="A23" s="2" t="s">
        <v>125</v>
      </c>
      <c r="B23" s="16">
        <f t="shared" si="0"/>
        <v>0</v>
      </c>
      <c r="Z23" s="34"/>
      <c r="AA23" s="5"/>
    </row>
    <row r="24" spans="1:27" x14ac:dyDescent="0.3">
      <c r="A24" s="2" t="s">
        <v>126</v>
      </c>
      <c r="B24" s="16">
        <f t="shared" si="0"/>
        <v>0</v>
      </c>
      <c r="Z24" s="34"/>
      <c r="AA24" s="5"/>
    </row>
    <row r="25" spans="1:27" x14ac:dyDescent="0.3">
      <c r="A25" s="2" t="s">
        <v>127</v>
      </c>
      <c r="B25" s="16">
        <f t="shared" si="0"/>
        <v>0</v>
      </c>
      <c r="Z25" s="34"/>
      <c r="AA25" s="5"/>
    </row>
    <row r="26" spans="1:27" x14ac:dyDescent="0.3">
      <c r="A26" s="2" t="s">
        <v>128</v>
      </c>
      <c r="B26" s="16">
        <f t="shared" si="0"/>
        <v>0</v>
      </c>
      <c r="Z26" s="34"/>
      <c r="AA26" s="5"/>
    </row>
    <row r="27" spans="1:27" x14ac:dyDescent="0.3">
      <c r="A27" s="2" t="s">
        <v>129</v>
      </c>
      <c r="B27" s="16">
        <f t="shared" si="0"/>
        <v>0</v>
      </c>
      <c r="Z27" s="34"/>
      <c r="AA27" s="5"/>
    </row>
    <row r="28" spans="1:27" x14ac:dyDescent="0.3">
      <c r="A28" s="2" t="s">
        <v>130</v>
      </c>
      <c r="B28" s="16">
        <f t="shared" si="0"/>
        <v>0</v>
      </c>
      <c r="Z28" s="34"/>
      <c r="AA28" s="5"/>
    </row>
    <row r="29" spans="1:27" x14ac:dyDescent="0.3">
      <c r="A29" s="2" t="s">
        <v>131</v>
      </c>
      <c r="B29" s="16">
        <f t="shared" si="0"/>
        <v>0</v>
      </c>
      <c r="Z29" s="34"/>
      <c r="AA29" s="5"/>
    </row>
    <row r="30" spans="1:27" x14ac:dyDescent="0.3">
      <c r="A30" s="2" t="s">
        <v>132</v>
      </c>
      <c r="B30" s="16">
        <f t="shared" si="0"/>
        <v>0</v>
      </c>
      <c r="Z30" s="34"/>
      <c r="AA30" s="5"/>
    </row>
    <row r="31" spans="1:27" x14ac:dyDescent="0.3">
      <c r="A31" s="2" t="s">
        <v>133</v>
      </c>
      <c r="B31" s="16">
        <f t="shared" si="0"/>
        <v>0</v>
      </c>
      <c r="Z31" s="34"/>
      <c r="AA31" s="5"/>
    </row>
    <row r="32" spans="1:27" x14ac:dyDescent="0.3">
      <c r="A32" s="2" t="s">
        <v>134</v>
      </c>
      <c r="B32" s="16">
        <f t="shared" si="0"/>
        <v>0</v>
      </c>
      <c r="Z32" s="34"/>
      <c r="AA32" s="5"/>
    </row>
    <row r="33" spans="1:27" x14ac:dyDescent="0.3">
      <c r="A33" s="2" t="s">
        <v>135</v>
      </c>
      <c r="B33" s="16">
        <f t="shared" si="0"/>
        <v>0</v>
      </c>
      <c r="Z33" s="34"/>
      <c r="AA33" s="5"/>
    </row>
    <row r="34" spans="1:27" x14ac:dyDescent="0.3">
      <c r="A34" s="2" t="s">
        <v>136</v>
      </c>
      <c r="B34" s="16">
        <f t="shared" si="0"/>
        <v>0</v>
      </c>
      <c r="Z34" s="34"/>
      <c r="AA34" s="5"/>
    </row>
    <row r="35" spans="1:27" x14ac:dyDescent="0.3">
      <c r="A35" s="2" t="s">
        <v>137</v>
      </c>
      <c r="B35" s="16">
        <f t="shared" si="0"/>
        <v>0</v>
      </c>
      <c r="Z35" s="34"/>
      <c r="AA35" s="5"/>
    </row>
    <row r="36" spans="1:27" x14ac:dyDescent="0.3">
      <c r="A36" s="2" t="s">
        <v>138</v>
      </c>
      <c r="B36" s="16">
        <f t="shared" si="0"/>
        <v>0</v>
      </c>
      <c r="Z36" s="34"/>
      <c r="AA36" s="5"/>
    </row>
    <row r="37" spans="1:27" x14ac:dyDescent="0.3">
      <c r="A37" s="2" t="s">
        <v>139</v>
      </c>
      <c r="B37" s="16">
        <f t="shared" si="0"/>
        <v>0</v>
      </c>
      <c r="Z37" s="34"/>
      <c r="AA37" s="5"/>
    </row>
    <row r="38" spans="1:27" x14ac:dyDescent="0.3">
      <c r="A38" s="2" t="s">
        <v>140</v>
      </c>
      <c r="B38" s="16">
        <f t="shared" si="0"/>
        <v>0</v>
      </c>
      <c r="Z38" s="34"/>
      <c r="AA38" s="5"/>
    </row>
    <row r="39" spans="1:27" x14ac:dyDescent="0.3">
      <c r="A39" s="2" t="s">
        <v>141</v>
      </c>
      <c r="B39" s="16">
        <f t="shared" si="0"/>
        <v>0</v>
      </c>
      <c r="Z39" s="34"/>
      <c r="AA39" s="5"/>
    </row>
    <row r="40" spans="1:27" x14ac:dyDescent="0.3">
      <c r="A40" s="2" t="s">
        <v>142</v>
      </c>
      <c r="B40" s="16">
        <f t="shared" si="0"/>
        <v>0</v>
      </c>
      <c r="Z40" s="34"/>
      <c r="AA40" s="5"/>
    </row>
    <row r="41" spans="1:27" x14ac:dyDescent="0.3">
      <c r="A41" s="2" t="s">
        <v>143</v>
      </c>
      <c r="B41" s="16">
        <f t="shared" si="0"/>
        <v>0</v>
      </c>
      <c r="Z41" s="34"/>
      <c r="AA41" s="5"/>
    </row>
    <row r="42" spans="1:27" x14ac:dyDescent="0.3">
      <c r="A42" s="2" t="s">
        <v>144</v>
      </c>
      <c r="B42" s="16">
        <f t="shared" si="0"/>
        <v>0</v>
      </c>
      <c r="Z42" s="34"/>
      <c r="AA42" s="5"/>
    </row>
    <row r="43" spans="1:27" x14ac:dyDescent="0.3">
      <c r="A43" s="2" t="s">
        <v>145</v>
      </c>
      <c r="B43" s="16">
        <f t="shared" si="0"/>
        <v>0</v>
      </c>
      <c r="Z43" s="34"/>
      <c r="AA43" s="5"/>
    </row>
    <row r="44" spans="1:27" x14ac:dyDescent="0.3">
      <c r="A44" s="2" t="s">
        <v>146</v>
      </c>
      <c r="B44" s="16">
        <f t="shared" si="0"/>
        <v>0</v>
      </c>
      <c r="Z44" s="34"/>
      <c r="AA44" s="5"/>
    </row>
    <row r="45" spans="1:27" x14ac:dyDescent="0.3">
      <c r="A45" s="2" t="s">
        <v>147</v>
      </c>
      <c r="B45" s="16">
        <f t="shared" si="0"/>
        <v>0</v>
      </c>
      <c r="Z45" s="34"/>
      <c r="AA45" s="5"/>
    </row>
    <row r="46" spans="1:27" x14ac:dyDescent="0.3">
      <c r="A46" s="2" t="s">
        <v>148</v>
      </c>
      <c r="B46" s="16">
        <f t="shared" si="0"/>
        <v>0</v>
      </c>
      <c r="Z46" s="34"/>
      <c r="AA46" s="5"/>
    </row>
    <row r="47" spans="1:27" x14ac:dyDescent="0.3">
      <c r="A47" s="2" t="s">
        <v>149</v>
      </c>
      <c r="B47" s="16">
        <f t="shared" si="0"/>
        <v>0</v>
      </c>
      <c r="Z47" s="34"/>
      <c r="AA47" s="5"/>
    </row>
    <row r="48" spans="1:27" x14ac:dyDescent="0.3">
      <c r="A48" s="2" t="s">
        <v>150</v>
      </c>
      <c r="B48" s="16">
        <f t="shared" si="0"/>
        <v>0</v>
      </c>
      <c r="Z48" s="34"/>
      <c r="AA48" s="5"/>
    </row>
    <row r="49" spans="1:27" x14ac:dyDescent="0.3">
      <c r="A49" s="2" t="s">
        <v>151</v>
      </c>
      <c r="B49" s="16">
        <f t="shared" si="0"/>
        <v>0</v>
      </c>
      <c r="Z49" s="34"/>
      <c r="AA49" s="5"/>
    </row>
    <row r="50" spans="1:27" x14ac:dyDescent="0.3">
      <c r="A50" s="2" t="s">
        <v>152</v>
      </c>
      <c r="B50" s="16">
        <f t="shared" si="0"/>
        <v>0</v>
      </c>
      <c r="Z50" s="34"/>
      <c r="AA50" s="5"/>
    </row>
    <row r="51" spans="1:27" x14ac:dyDescent="0.3">
      <c r="A51" s="2" t="s">
        <v>153</v>
      </c>
      <c r="B51" s="16">
        <f t="shared" si="0"/>
        <v>0</v>
      </c>
      <c r="Z51" s="34"/>
      <c r="AA51" s="5"/>
    </row>
    <row r="52" spans="1:27" x14ac:dyDescent="0.3">
      <c r="A52" s="2" t="s">
        <v>154</v>
      </c>
      <c r="B52" s="16">
        <f t="shared" si="0"/>
        <v>0</v>
      </c>
      <c r="Z52" s="34"/>
      <c r="AA52" s="5"/>
    </row>
    <row r="53" spans="1:27" x14ac:dyDescent="0.3">
      <c r="A53" s="2" t="s">
        <v>155</v>
      </c>
      <c r="B53" s="16">
        <f t="shared" si="0"/>
        <v>0</v>
      </c>
      <c r="Z53" s="34"/>
      <c r="AA53" s="5"/>
    </row>
    <row r="54" spans="1:27" x14ac:dyDescent="0.3">
      <c r="A54" s="2" t="s">
        <v>156</v>
      </c>
      <c r="B54" s="16">
        <f t="shared" si="0"/>
        <v>0</v>
      </c>
      <c r="Z54" s="34"/>
      <c r="AA54" s="5"/>
    </row>
    <row r="55" spans="1:27" x14ac:dyDescent="0.3">
      <c r="A55" s="2" t="s">
        <v>157</v>
      </c>
      <c r="B55" s="16">
        <f t="shared" si="0"/>
        <v>0</v>
      </c>
      <c r="Z55" s="34"/>
      <c r="AA55" s="5"/>
    </row>
    <row r="56" spans="1:27" x14ac:dyDescent="0.3">
      <c r="A56" s="2" t="s">
        <v>158</v>
      </c>
      <c r="B56" s="16">
        <f t="shared" si="0"/>
        <v>0</v>
      </c>
      <c r="Z56" s="34"/>
      <c r="AA56" s="5"/>
    </row>
    <row r="57" spans="1:27" x14ac:dyDescent="0.3">
      <c r="A57" s="2" t="s">
        <v>159</v>
      </c>
      <c r="B57" s="16">
        <f t="shared" si="0"/>
        <v>0</v>
      </c>
      <c r="Z57" s="34"/>
      <c r="AA57" s="5"/>
    </row>
    <row r="58" spans="1:27" x14ac:dyDescent="0.3">
      <c r="A58" s="2" t="s">
        <v>160</v>
      </c>
      <c r="B58" s="16">
        <f t="shared" si="0"/>
        <v>0</v>
      </c>
      <c r="Z58" s="34"/>
      <c r="AA58" s="5"/>
    </row>
    <row r="59" spans="1:27" x14ac:dyDescent="0.3">
      <c r="A59" s="2" t="s">
        <v>161</v>
      </c>
      <c r="B59" s="16">
        <f t="shared" si="0"/>
        <v>0</v>
      </c>
      <c r="Z59" s="34"/>
      <c r="AA59" s="5"/>
    </row>
    <row r="60" spans="1:27" x14ac:dyDescent="0.3">
      <c r="A60" s="2" t="s">
        <v>162</v>
      </c>
      <c r="B60" s="16">
        <f t="shared" si="0"/>
        <v>0</v>
      </c>
      <c r="Z60" s="34"/>
      <c r="AA60" s="5"/>
    </row>
    <row r="61" spans="1:27" x14ac:dyDescent="0.3">
      <c r="A61" s="2" t="s">
        <v>163</v>
      </c>
      <c r="B61" s="16">
        <f t="shared" si="0"/>
        <v>0</v>
      </c>
      <c r="Z61" s="34"/>
      <c r="AA61" s="5"/>
    </row>
    <row r="62" spans="1:27" x14ac:dyDescent="0.3">
      <c r="A62" s="2" t="s">
        <v>164</v>
      </c>
      <c r="B62" s="16">
        <f t="shared" si="0"/>
        <v>0</v>
      </c>
      <c r="Z62" s="34"/>
      <c r="AA62" s="5"/>
    </row>
    <row r="63" spans="1:27" x14ac:dyDescent="0.3">
      <c r="A63" s="2" t="s">
        <v>165</v>
      </c>
      <c r="B63" s="16">
        <f t="shared" si="0"/>
        <v>0</v>
      </c>
      <c r="Z63" s="34"/>
      <c r="AA63" s="5"/>
    </row>
    <row r="64" spans="1:27" x14ac:dyDescent="0.3">
      <c r="A64" s="2" t="s">
        <v>166</v>
      </c>
      <c r="B64" s="16">
        <f t="shared" si="0"/>
        <v>0</v>
      </c>
      <c r="Z64" s="34"/>
      <c r="AA64" s="5"/>
    </row>
    <row r="65" spans="1:27" x14ac:dyDescent="0.3">
      <c r="A65" s="2" t="s">
        <v>167</v>
      </c>
      <c r="B65" s="16">
        <f t="shared" si="0"/>
        <v>0</v>
      </c>
      <c r="Z65" s="34"/>
      <c r="AA65" s="5"/>
    </row>
    <row r="66" spans="1:27" x14ac:dyDescent="0.3">
      <c r="A66" s="2" t="s">
        <v>168</v>
      </c>
      <c r="B66" s="16">
        <f t="shared" si="0"/>
        <v>0</v>
      </c>
      <c r="Z66" s="34"/>
      <c r="AA66" s="5"/>
    </row>
    <row r="67" spans="1:27" x14ac:dyDescent="0.3">
      <c r="A67" s="2" t="s">
        <v>169</v>
      </c>
      <c r="B67" s="16">
        <f t="shared" ref="B67:B130" si="1">COUNTIF(W67:AB67,"Oui")</f>
        <v>0</v>
      </c>
      <c r="Z67" s="34"/>
      <c r="AA67" s="5"/>
    </row>
    <row r="68" spans="1:27" x14ac:dyDescent="0.3">
      <c r="A68" s="2" t="s">
        <v>170</v>
      </c>
      <c r="B68" s="16">
        <f t="shared" si="1"/>
        <v>0</v>
      </c>
      <c r="Z68" s="34"/>
      <c r="AA68" s="5"/>
    </row>
    <row r="69" spans="1:27" x14ac:dyDescent="0.3">
      <c r="A69" s="2" t="s">
        <v>171</v>
      </c>
      <c r="B69" s="16">
        <f t="shared" si="1"/>
        <v>0</v>
      </c>
      <c r="Z69" s="34"/>
      <c r="AA69" s="5"/>
    </row>
    <row r="70" spans="1:27" x14ac:dyDescent="0.3">
      <c r="A70" s="2" t="s">
        <v>172</v>
      </c>
      <c r="B70" s="16">
        <f t="shared" si="1"/>
        <v>0</v>
      </c>
      <c r="Z70" s="34"/>
      <c r="AA70" s="5"/>
    </row>
    <row r="71" spans="1:27" x14ac:dyDescent="0.3">
      <c r="A71" s="2" t="s">
        <v>173</v>
      </c>
      <c r="B71" s="16">
        <f t="shared" si="1"/>
        <v>0</v>
      </c>
      <c r="Z71" s="34"/>
      <c r="AA71" s="5"/>
    </row>
    <row r="72" spans="1:27" x14ac:dyDescent="0.3">
      <c r="A72" s="2" t="s">
        <v>174</v>
      </c>
      <c r="B72" s="16">
        <f t="shared" si="1"/>
        <v>0</v>
      </c>
      <c r="Z72" s="34"/>
      <c r="AA72" s="5"/>
    </row>
    <row r="73" spans="1:27" x14ac:dyDescent="0.3">
      <c r="A73" s="2" t="s">
        <v>175</v>
      </c>
      <c r="B73" s="16">
        <f t="shared" si="1"/>
        <v>0</v>
      </c>
      <c r="Z73" s="34"/>
      <c r="AA73" s="5"/>
    </row>
    <row r="74" spans="1:27" x14ac:dyDescent="0.3">
      <c r="A74" s="2" t="s">
        <v>176</v>
      </c>
      <c r="B74" s="16">
        <f t="shared" si="1"/>
        <v>0</v>
      </c>
      <c r="Z74" s="34"/>
      <c r="AA74" s="5"/>
    </row>
    <row r="75" spans="1:27" x14ac:dyDescent="0.3">
      <c r="A75" s="2" t="s">
        <v>177</v>
      </c>
      <c r="B75" s="16">
        <f t="shared" si="1"/>
        <v>0</v>
      </c>
      <c r="Z75" s="34"/>
      <c r="AA75" s="5"/>
    </row>
    <row r="76" spans="1:27" x14ac:dyDescent="0.3">
      <c r="A76" s="2" t="s">
        <v>178</v>
      </c>
      <c r="B76" s="16">
        <f t="shared" si="1"/>
        <v>0</v>
      </c>
      <c r="Z76" s="34"/>
      <c r="AA76" s="5"/>
    </row>
    <row r="77" spans="1:27" x14ac:dyDescent="0.3">
      <c r="A77" s="2" t="s">
        <v>179</v>
      </c>
      <c r="B77" s="16">
        <f t="shared" si="1"/>
        <v>0</v>
      </c>
      <c r="Z77" s="34"/>
      <c r="AA77" s="5"/>
    </row>
    <row r="78" spans="1:27" x14ac:dyDescent="0.3">
      <c r="A78" s="2" t="s">
        <v>180</v>
      </c>
      <c r="B78" s="16">
        <f t="shared" si="1"/>
        <v>0</v>
      </c>
      <c r="Z78" s="34"/>
      <c r="AA78" s="5"/>
    </row>
    <row r="79" spans="1:27" x14ac:dyDescent="0.3">
      <c r="A79" s="2" t="s">
        <v>181</v>
      </c>
      <c r="B79" s="16">
        <f t="shared" si="1"/>
        <v>0</v>
      </c>
      <c r="Z79" s="34"/>
      <c r="AA79" s="5"/>
    </row>
    <row r="80" spans="1:27" x14ac:dyDescent="0.3">
      <c r="A80" s="2" t="s">
        <v>182</v>
      </c>
      <c r="B80" s="16">
        <f t="shared" si="1"/>
        <v>0</v>
      </c>
      <c r="Z80" s="34"/>
      <c r="AA80" s="5"/>
    </row>
    <row r="81" spans="1:27" x14ac:dyDescent="0.3">
      <c r="A81" s="2" t="s">
        <v>183</v>
      </c>
      <c r="B81" s="16">
        <f t="shared" si="1"/>
        <v>0</v>
      </c>
      <c r="Z81" s="34"/>
      <c r="AA81" s="5"/>
    </row>
    <row r="82" spans="1:27" x14ac:dyDescent="0.3">
      <c r="A82" s="2" t="s">
        <v>184</v>
      </c>
      <c r="B82" s="16">
        <f t="shared" si="1"/>
        <v>0</v>
      </c>
      <c r="Z82" s="34"/>
      <c r="AA82" s="5"/>
    </row>
    <row r="83" spans="1:27" x14ac:dyDescent="0.3">
      <c r="A83" s="2" t="s">
        <v>185</v>
      </c>
      <c r="B83" s="16">
        <f t="shared" si="1"/>
        <v>0</v>
      </c>
      <c r="Z83" s="34"/>
      <c r="AA83" s="5"/>
    </row>
    <row r="84" spans="1:27" x14ac:dyDescent="0.3">
      <c r="A84" s="2" t="s">
        <v>186</v>
      </c>
      <c r="B84" s="16">
        <f t="shared" si="1"/>
        <v>0</v>
      </c>
      <c r="Z84" s="34"/>
      <c r="AA84" s="5"/>
    </row>
    <row r="85" spans="1:27" x14ac:dyDescent="0.3">
      <c r="A85" s="2" t="s">
        <v>187</v>
      </c>
      <c r="B85" s="16">
        <f t="shared" si="1"/>
        <v>0</v>
      </c>
      <c r="Z85" s="34"/>
      <c r="AA85" s="5"/>
    </row>
    <row r="86" spans="1:27" x14ac:dyDescent="0.3">
      <c r="A86" s="2" t="s">
        <v>188</v>
      </c>
      <c r="B86" s="16">
        <f t="shared" si="1"/>
        <v>0</v>
      </c>
      <c r="Z86" s="34"/>
      <c r="AA86" s="5"/>
    </row>
    <row r="87" spans="1:27" x14ac:dyDescent="0.3">
      <c r="A87" s="2" t="s">
        <v>189</v>
      </c>
      <c r="B87" s="16">
        <f t="shared" si="1"/>
        <v>0</v>
      </c>
      <c r="Z87" s="34"/>
      <c r="AA87" s="5"/>
    </row>
    <row r="88" spans="1:27" x14ac:dyDescent="0.3">
      <c r="A88" s="2" t="s">
        <v>190</v>
      </c>
      <c r="B88" s="16">
        <f t="shared" si="1"/>
        <v>0</v>
      </c>
      <c r="Z88" s="34"/>
      <c r="AA88" s="5"/>
    </row>
    <row r="89" spans="1:27" x14ac:dyDescent="0.3">
      <c r="A89" s="2" t="s">
        <v>191</v>
      </c>
      <c r="B89" s="16">
        <f t="shared" si="1"/>
        <v>0</v>
      </c>
      <c r="Z89" s="34"/>
      <c r="AA89" s="5"/>
    </row>
    <row r="90" spans="1:27" x14ac:dyDescent="0.3">
      <c r="A90" s="2" t="s">
        <v>192</v>
      </c>
      <c r="B90" s="16">
        <f t="shared" si="1"/>
        <v>0</v>
      </c>
      <c r="Z90" s="34"/>
      <c r="AA90" s="5"/>
    </row>
    <row r="91" spans="1:27" x14ac:dyDescent="0.3">
      <c r="A91" s="2" t="s">
        <v>193</v>
      </c>
      <c r="B91" s="16">
        <f t="shared" si="1"/>
        <v>0</v>
      </c>
      <c r="Z91" s="34"/>
      <c r="AA91" s="5"/>
    </row>
    <row r="92" spans="1:27" x14ac:dyDescent="0.3">
      <c r="A92" s="2" t="s">
        <v>194</v>
      </c>
      <c r="B92" s="16">
        <f t="shared" si="1"/>
        <v>0</v>
      </c>
      <c r="Z92" s="34"/>
      <c r="AA92" s="5"/>
    </row>
    <row r="93" spans="1:27" x14ac:dyDescent="0.3">
      <c r="A93" s="2" t="s">
        <v>195</v>
      </c>
      <c r="B93" s="16">
        <f t="shared" si="1"/>
        <v>0</v>
      </c>
      <c r="Z93" s="34"/>
      <c r="AA93" s="5"/>
    </row>
    <row r="94" spans="1:27" x14ac:dyDescent="0.3">
      <c r="A94" s="2" t="s">
        <v>196</v>
      </c>
      <c r="B94" s="16">
        <f t="shared" si="1"/>
        <v>0</v>
      </c>
      <c r="Z94" s="34"/>
      <c r="AA94" s="5"/>
    </row>
    <row r="95" spans="1:27" x14ac:dyDescent="0.3">
      <c r="A95" s="2" t="s">
        <v>197</v>
      </c>
      <c r="B95" s="16">
        <f t="shared" si="1"/>
        <v>0</v>
      </c>
      <c r="Z95" s="34"/>
      <c r="AA95" s="5"/>
    </row>
    <row r="96" spans="1:27" x14ac:dyDescent="0.3">
      <c r="A96" s="2" t="s">
        <v>198</v>
      </c>
      <c r="B96" s="16">
        <f t="shared" si="1"/>
        <v>0</v>
      </c>
      <c r="Z96" s="34"/>
      <c r="AA96" s="5"/>
    </row>
    <row r="97" spans="1:27" x14ac:dyDescent="0.3">
      <c r="A97" s="2" t="s">
        <v>199</v>
      </c>
      <c r="B97" s="16">
        <f t="shared" si="1"/>
        <v>0</v>
      </c>
      <c r="Z97" s="34"/>
      <c r="AA97" s="5"/>
    </row>
    <row r="98" spans="1:27" x14ac:dyDescent="0.3">
      <c r="A98" s="2" t="s">
        <v>200</v>
      </c>
      <c r="B98" s="16">
        <f t="shared" si="1"/>
        <v>0</v>
      </c>
      <c r="Z98" s="34"/>
      <c r="AA98" s="5"/>
    </row>
    <row r="99" spans="1:27" x14ac:dyDescent="0.3">
      <c r="A99" s="2" t="s">
        <v>201</v>
      </c>
      <c r="B99" s="16">
        <f t="shared" si="1"/>
        <v>0</v>
      </c>
      <c r="Z99" s="34"/>
      <c r="AA99" s="5"/>
    </row>
    <row r="100" spans="1:27" x14ac:dyDescent="0.3">
      <c r="A100" s="2" t="s">
        <v>202</v>
      </c>
      <c r="B100" s="16">
        <f t="shared" si="1"/>
        <v>0</v>
      </c>
      <c r="Z100" s="34"/>
      <c r="AA100" s="5"/>
    </row>
    <row r="101" spans="1:27" x14ac:dyDescent="0.3">
      <c r="A101" s="2" t="s">
        <v>203</v>
      </c>
      <c r="B101" s="16">
        <f t="shared" si="1"/>
        <v>0</v>
      </c>
      <c r="Z101" s="34"/>
      <c r="AA101" s="5"/>
    </row>
    <row r="102" spans="1:27" x14ac:dyDescent="0.3">
      <c r="A102" s="2" t="s">
        <v>204</v>
      </c>
      <c r="B102" s="16">
        <f t="shared" si="1"/>
        <v>0</v>
      </c>
      <c r="Z102" s="34"/>
      <c r="AA102" s="5"/>
    </row>
    <row r="103" spans="1:27" x14ac:dyDescent="0.3">
      <c r="A103" s="2" t="s">
        <v>205</v>
      </c>
      <c r="B103" s="16">
        <f t="shared" si="1"/>
        <v>0</v>
      </c>
      <c r="Z103" s="34"/>
      <c r="AA103" s="5"/>
    </row>
    <row r="104" spans="1:27" x14ac:dyDescent="0.3">
      <c r="A104" s="2" t="s">
        <v>206</v>
      </c>
      <c r="B104" s="16">
        <f t="shared" si="1"/>
        <v>0</v>
      </c>
      <c r="Z104" s="34"/>
      <c r="AA104" s="5"/>
    </row>
    <row r="105" spans="1:27" x14ac:dyDescent="0.3">
      <c r="A105" s="2" t="s">
        <v>207</v>
      </c>
      <c r="B105" s="16">
        <f t="shared" si="1"/>
        <v>0</v>
      </c>
      <c r="Z105" s="34"/>
      <c r="AA105" s="5"/>
    </row>
    <row r="106" spans="1:27" x14ac:dyDescent="0.3">
      <c r="A106" s="2" t="s">
        <v>208</v>
      </c>
      <c r="B106" s="16">
        <f t="shared" si="1"/>
        <v>0</v>
      </c>
      <c r="Z106" s="34"/>
      <c r="AA106" s="5"/>
    </row>
    <row r="107" spans="1:27" x14ac:dyDescent="0.3">
      <c r="A107" s="2" t="s">
        <v>209</v>
      </c>
      <c r="B107" s="16">
        <f t="shared" si="1"/>
        <v>0</v>
      </c>
      <c r="Z107" s="34"/>
      <c r="AA107" s="5"/>
    </row>
    <row r="108" spans="1:27" x14ac:dyDescent="0.3">
      <c r="A108" s="2" t="s">
        <v>210</v>
      </c>
      <c r="B108" s="16">
        <f t="shared" si="1"/>
        <v>0</v>
      </c>
      <c r="Z108" s="34"/>
      <c r="AA108" s="5"/>
    </row>
    <row r="109" spans="1:27" x14ac:dyDescent="0.3">
      <c r="A109" s="2" t="s">
        <v>211</v>
      </c>
      <c r="B109" s="16">
        <f t="shared" si="1"/>
        <v>0</v>
      </c>
      <c r="Z109" s="34"/>
      <c r="AA109" s="5"/>
    </row>
    <row r="110" spans="1:27" x14ac:dyDescent="0.3">
      <c r="A110" s="2" t="s">
        <v>212</v>
      </c>
      <c r="B110" s="16">
        <f t="shared" si="1"/>
        <v>0</v>
      </c>
      <c r="Z110" s="34"/>
      <c r="AA110" s="5"/>
    </row>
    <row r="111" spans="1:27" x14ac:dyDescent="0.3">
      <c r="A111" s="2" t="s">
        <v>213</v>
      </c>
      <c r="B111" s="16">
        <f t="shared" si="1"/>
        <v>0</v>
      </c>
      <c r="Z111" s="34"/>
      <c r="AA111" s="5"/>
    </row>
    <row r="112" spans="1:27" x14ac:dyDescent="0.3">
      <c r="A112" s="2" t="s">
        <v>214</v>
      </c>
      <c r="B112" s="16">
        <f t="shared" si="1"/>
        <v>0</v>
      </c>
      <c r="Z112" s="34"/>
      <c r="AA112" s="5"/>
    </row>
    <row r="113" spans="1:27" x14ac:dyDescent="0.3">
      <c r="A113" s="2" t="s">
        <v>215</v>
      </c>
      <c r="B113" s="16">
        <f t="shared" si="1"/>
        <v>0</v>
      </c>
      <c r="Z113" s="34"/>
      <c r="AA113" s="5"/>
    </row>
    <row r="114" spans="1:27" x14ac:dyDescent="0.3">
      <c r="A114" s="2" t="s">
        <v>216</v>
      </c>
      <c r="B114" s="16">
        <f t="shared" si="1"/>
        <v>0</v>
      </c>
      <c r="Z114" s="34"/>
      <c r="AA114" s="5"/>
    </row>
    <row r="115" spans="1:27" x14ac:dyDescent="0.3">
      <c r="A115" s="2" t="s">
        <v>217</v>
      </c>
      <c r="B115" s="16">
        <f t="shared" si="1"/>
        <v>0</v>
      </c>
      <c r="Z115" s="34"/>
      <c r="AA115" s="5"/>
    </row>
    <row r="116" spans="1:27" x14ac:dyDescent="0.3">
      <c r="A116" s="2" t="s">
        <v>218</v>
      </c>
      <c r="B116" s="16">
        <f t="shared" si="1"/>
        <v>0</v>
      </c>
      <c r="Z116" s="34"/>
      <c r="AA116" s="5"/>
    </row>
    <row r="117" spans="1:27" x14ac:dyDescent="0.3">
      <c r="A117" s="2" t="s">
        <v>219</v>
      </c>
      <c r="B117" s="16">
        <f t="shared" si="1"/>
        <v>0</v>
      </c>
      <c r="Z117" s="34"/>
      <c r="AA117" s="5"/>
    </row>
    <row r="118" spans="1:27" x14ac:dyDescent="0.3">
      <c r="A118" s="2" t="s">
        <v>220</v>
      </c>
      <c r="B118" s="16">
        <f t="shared" si="1"/>
        <v>0</v>
      </c>
      <c r="Z118" s="34"/>
      <c r="AA118" s="5"/>
    </row>
    <row r="119" spans="1:27" x14ac:dyDescent="0.3">
      <c r="A119" s="2" t="s">
        <v>221</v>
      </c>
      <c r="B119" s="16">
        <f t="shared" si="1"/>
        <v>0</v>
      </c>
      <c r="Z119" s="34"/>
      <c r="AA119" s="5"/>
    </row>
    <row r="120" spans="1:27" x14ac:dyDescent="0.3">
      <c r="A120" s="2" t="s">
        <v>222</v>
      </c>
      <c r="B120" s="16">
        <f t="shared" si="1"/>
        <v>0</v>
      </c>
      <c r="Z120" s="34"/>
      <c r="AA120" s="5"/>
    </row>
    <row r="121" spans="1:27" x14ac:dyDescent="0.3">
      <c r="A121" s="2" t="s">
        <v>223</v>
      </c>
      <c r="B121" s="16">
        <f t="shared" si="1"/>
        <v>0</v>
      </c>
      <c r="Z121" s="34"/>
      <c r="AA121" s="5"/>
    </row>
    <row r="122" spans="1:27" x14ac:dyDescent="0.3">
      <c r="A122" s="2" t="s">
        <v>224</v>
      </c>
      <c r="B122" s="16">
        <f t="shared" si="1"/>
        <v>0</v>
      </c>
      <c r="Z122" s="34"/>
      <c r="AA122" s="5"/>
    </row>
    <row r="123" spans="1:27" x14ac:dyDescent="0.3">
      <c r="A123" s="2" t="s">
        <v>225</v>
      </c>
      <c r="B123" s="16">
        <f t="shared" si="1"/>
        <v>0</v>
      </c>
      <c r="Z123" s="34"/>
      <c r="AA123" s="5"/>
    </row>
    <row r="124" spans="1:27" x14ac:dyDescent="0.3">
      <c r="A124" s="2" t="s">
        <v>226</v>
      </c>
      <c r="B124" s="16">
        <f t="shared" si="1"/>
        <v>0</v>
      </c>
      <c r="Z124" s="34"/>
      <c r="AA124" s="5"/>
    </row>
    <row r="125" spans="1:27" x14ac:dyDescent="0.3">
      <c r="A125" s="2" t="s">
        <v>227</v>
      </c>
      <c r="B125" s="16">
        <f t="shared" si="1"/>
        <v>0</v>
      </c>
      <c r="Z125" s="34"/>
      <c r="AA125" s="5"/>
    </row>
    <row r="126" spans="1:27" x14ac:dyDescent="0.3">
      <c r="A126" s="2" t="s">
        <v>228</v>
      </c>
      <c r="B126" s="16">
        <f t="shared" si="1"/>
        <v>0</v>
      </c>
      <c r="Z126" s="34"/>
      <c r="AA126" s="5"/>
    </row>
    <row r="127" spans="1:27" x14ac:dyDescent="0.3">
      <c r="A127" s="2" t="s">
        <v>229</v>
      </c>
      <c r="B127" s="16">
        <f t="shared" si="1"/>
        <v>0</v>
      </c>
      <c r="Z127" s="34"/>
      <c r="AA127" s="5"/>
    </row>
    <row r="128" spans="1:27" x14ac:dyDescent="0.3">
      <c r="A128" s="2" t="s">
        <v>230</v>
      </c>
      <c r="B128" s="16">
        <f t="shared" si="1"/>
        <v>0</v>
      </c>
      <c r="Z128" s="34"/>
      <c r="AA128" s="5"/>
    </row>
    <row r="129" spans="1:27" x14ac:dyDescent="0.3">
      <c r="A129" s="2" t="s">
        <v>231</v>
      </c>
      <c r="B129" s="16">
        <f t="shared" si="1"/>
        <v>0</v>
      </c>
      <c r="Z129" s="34"/>
      <c r="AA129" s="5"/>
    </row>
    <row r="130" spans="1:27" x14ac:dyDescent="0.3">
      <c r="A130" s="2" t="s">
        <v>232</v>
      </c>
      <c r="B130" s="16">
        <f t="shared" si="1"/>
        <v>0</v>
      </c>
      <c r="Z130" s="34"/>
      <c r="AA130" s="5"/>
    </row>
    <row r="131" spans="1:27" x14ac:dyDescent="0.3">
      <c r="A131" s="2" t="s">
        <v>233</v>
      </c>
      <c r="B131" s="16">
        <f t="shared" ref="B131:B152" si="2">COUNTIF(W131:AB131,"Oui")</f>
        <v>0</v>
      </c>
      <c r="Z131" s="34"/>
      <c r="AA131" s="5"/>
    </row>
    <row r="132" spans="1:27" x14ac:dyDescent="0.3">
      <c r="A132" s="2" t="s">
        <v>234</v>
      </c>
      <c r="B132" s="16">
        <f t="shared" si="2"/>
        <v>0</v>
      </c>
      <c r="Z132" s="34"/>
      <c r="AA132" s="5"/>
    </row>
    <row r="133" spans="1:27" x14ac:dyDescent="0.3">
      <c r="A133" s="2" t="s">
        <v>235</v>
      </c>
      <c r="B133" s="16">
        <f t="shared" si="2"/>
        <v>0</v>
      </c>
      <c r="Z133" s="34"/>
      <c r="AA133" s="5"/>
    </row>
    <row r="134" spans="1:27" x14ac:dyDescent="0.3">
      <c r="A134" s="2" t="s">
        <v>236</v>
      </c>
      <c r="B134" s="16">
        <f t="shared" si="2"/>
        <v>0</v>
      </c>
      <c r="Z134" s="34"/>
      <c r="AA134" s="5"/>
    </row>
    <row r="135" spans="1:27" x14ac:dyDescent="0.3">
      <c r="A135" s="2" t="s">
        <v>237</v>
      </c>
      <c r="B135" s="16">
        <f t="shared" si="2"/>
        <v>0</v>
      </c>
      <c r="Z135" s="34"/>
      <c r="AA135" s="5"/>
    </row>
    <row r="136" spans="1:27" x14ac:dyDescent="0.3">
      <c r="A136" s="2" t="s">
        <v>238</v>
      </c>
      <c r="B136" s="16">
        <f t="shared" si="2"/>
        <v>0</v>
      </c>
      <c r="Z136" s="34"/>
      <c r="AA136" s="5"/>
    </row>
    <row r="137" spans="1:27" x14ac:dyDescent="0.3">
      <c r="A137" s="2" t="s">
        <v>239</v>
      </c>
      <c r="B137" s="16">
        <f t="shared" si="2"/>
        <v>0</v>
      </c>
      <c r="Z137" s="34"/>
      <c r="AA137" s="5"/>
    </row>
    <row r="138" spans="1:27" x14ac:dyDescent="0.3">
      <c r="A138" s="2" t="s">
        <v>240</v>
      </c>
      <c r="B138" s="16">
        <f t="shared" si="2"/>
        <v>0</v>
      </c>
      <c r="Z138" s="34"/>
      <c r="AA138" s="5"/>
    </row>
    <row r="139" spans="1:27" x14ac:dyDescent="0.3">
      <c r="A139" s="2" t="s">
        <v>241</v>
      </c>
      <c r="B139" s="16">
        <f t="shared" si="2"/>
        <v>0</v>
      </c>
      <c r="Z139" s="34"/>
      <c r="AA139" s="5"/>
    </row>
    <row r="140" spans="1:27" x14ac:dyDescent="0.3">
      <c r="A140" s="2" t="s">
        <v>242</v>
      </c>
      <c r="B140" s="16">
        <f t="shared" si="2"/>
        <v>0</v>
      </c>
      <c r="Z140" s="34"/>
      <c r="AA140" s="5"/>
    </row>
    <row r="141" spans="1:27" x14ac:dyDescent="0.3">
      <c r="A141" s="2" t="s">
        <v>243</v>
      </c>
      <c r="B141" s="16">
        <f t="shared" si="2"/>
        <v>0</v>
      </c>
      <c r="Z141" s="34"/>
      <c r="AA141" s="5"/>
    </row>
    <row r="142" spans="1:27" x14ac:dyDescent="0.3">
      <c r="A142" s="2" t="s">
        <v>244</v>
      </c>
      <c r="B142" s="16">
        <f t="shared" si="2"/>
        <v>0</v>
      </c>
      <c r="Z142" s="34"/>
      <c r="AA142" s="5"/>
    </row>
    <row r="143" spans="1:27" x14ac:dyDescent="0.3">
      <c r="A143" s="2" t="s">
        <v>245</v>
      </c>
      <c r="B143" s="16">
        <f t="shared" si="2"/>
        <v>0</v>
      </c>
      <c r="Z143" s="34"/>
      <c r="AA143" s="5"/>
    </row>
    <row r="144" spans="1:27" x14ac:dyDescent="0.3">
      <c r="A144" s="2" t="s">
        <v>246</v>
      </c>
      <c r="B144" s="16">
        <f t="shared" si="2"/>
        <v>0</v>
      </c>
      <c r="Z144" s="34"/>
      <c r="AA144" s="5"/>
    </row>
    <row r="145" spans="1:27" x14ac:dyDescent="0.3">
      <c r="A145" s="2" t="s">
        <v>247</v>
      </c>
      <c r="B145" s="16">
        <f t="shared" si="2"/>
        <v>0</v>
      </c>
      <c r="Z145" s="34"/>
      <c r="AA145" s="5"/>
    </row>
    <row r="146" spans="1:27" x14ac:dyDescent="0.3">
      <c r="A146" s="2" t="s">
        <v>248</v>
      </c>
      <c r="B146" s="16">
        <f t="shared" si="2"/>
        <v>0</v>
      </c>
      <c r="Z146" s="34"/>
      <c r="AA146" s="5"/>
    </row>
    <row r="147" spans="1:27" x14ac:dyDescent="0.3">
      <c r="A147" s="2" t="s">
        <v>249</v>
      </c>
      <c r="B147" s="16">
        <f t="shared" si="2"/>
        <v>0</v>
      </c>
      <c r="Z147" s="34"/>
      <c r="AA147" s="5"/>
    </row>
    <row r="148" spans="1:27" x14ac:dyDescent="0.3">
      <c r="A148" s="2" t="s">
        <v>250</v>
      </c>
      <c r="B148" s="16">
        <f t="shared" si="2"/>
        <v>0</v>
      </c>
      <c r="Z148" s="34"/>
      <c r="AA148" s="5"/>
    </row>
    <row r="149" spans="1:27" x14ac:dyDescent="0.3">
      <c r="A149" s="2" t="s">
        <v>251</v>
      </c>
      <c r="B149" s="16">
        <f t="shared" si="2"/>
        <v>0</v>
      </c>
      <c r="Z149" s="34"/>
      <c r="AA149" s="5"/>
    </row>
    <row r="150" spans="1:27" x14ac:dyDescent="0.3">
      <c r="A150" s="2" t="s">
        <v>252</v>
      </c>
      <c r="B150" s="16">
        <f t="shared" si="2"/>
        <v>0</v>
      </c>
      <c r="Z150" s="34"/>
      <c r="AA150" s="5"/>
    </row>
    <row r="151" spans="1:27" x14ac:dyDescent="0.3">
      <c r="A151" s="2" t="s">
        <v>253</v>
      </c>
      <c r="B151" s="16">
        <f t="shared" si="2"/>
        <v>0</v>
      </c>
      <c r="Z151" s="34"/>
      <c r="AA151" s="5"/>
    </row>
    <row r="152" spans="1:27" x14ac:dyDescent="0.3">
      <c r="A152" s="2" t="s">
        <v>254</v>
      </c>
      <c r="B152" s="16">
        <f t="shared" si="2"/>
        <v>0</v>
      </c>
      <c r="Z152" s="34"/>
      <c r="AA152" s="5"/>
    </row>
  </sheetData>
  <mergeCells count="13">
    <mergeCell ref="W1:Y1"/>
    <mergeCell ref="Z1:AA1"/>
    <mergeCell ref="AB1:AB2"/>
    <mergeCell ref="F1:F2"/>
    <mergeCell ref="G1:G2"/>
    <mergeCell ref="H1:L1"/>
    <mergeCell ref="M1:P1"/>
    <mergeCell ref="Q1:V1"/>
    <mergeCell ref="A1:A2"/>
    <mergeCell ref="B1:B2"/>
    <mergeCell ref="C1:C2"/>
    <mergeCell ref="D1:D2"/>
    <mergeCell ref="E1:E2"/>
  </mergeCells>
  <conditionalFormatting sqref="B3:B152">
    <cfRule type="dataBar" priority="1">
      <dataBar showValue="0">
        <cfvo type="num" val="0"/>
        <cfvo type="num" val="6"/>
        <color rgb="FF6CB82A"/>
      </dataBar>
      <extLst>
        <ext xmlns:x14="http://schemas.microsoft.com/office/spreadsheetml/2009/9/main" uri="{B025F937-C7B1-47D3-B67F-A62EFF666E3E}">
          <x14:id>{002E0063-0017-4117-B89A-006E00D6001C}</x14:id>
        </ext>
      </extLst>
    </cfRule>
  </conditionalFormatting>
  <pageMargins left="0.7" right="0.7" top="0.75" bottom="0.75" header="0.3" footer="0.3"/>
  <pageSetup paperSize="9" firstPageNumber="2147483648" orientation="portrait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2E0063-0017-4117-B89A-006E00D6001C}">
            <x14:dataBar minLength="0" maxLength="100" gradient="0">
              <x14:cfvo type="num">
                <xm:f>0</xm:f>
              </x14:cfvo>
              <x14:cfvo type="num">
                <xm:f>6</xm:f>
              </x14:cfvo>
              <x14:negativeFillColor indexed="2"/>
              <x14:axisColor indexed="64"/>
            </x14:dataBar>
          </x14:cfRule>
          <xm:sqref>B3:B152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'#DATA'!$A$2:$A$11</xm:f>
          </x14:formula1>
          <xm:sqref>C3:C152</xm:sqref>
        </x14:dataValidation>
        <x14:dataValidation type="list" allowBlank="1" showInputMessage="1" showErrorMessage="1" xr:uid="{00000000-0002-0000-0000-000001000000}">
          <x14:formula1>
            <xm:f>'#DATA'!$B$2:$B$6</xm:f>
          </x14:formula1>
          <xm:sqref>F3:F152</xm:sqref>
        </x14:dataValidation>
        <x14:dataValidation type="list" allowBlank="1" showInputMessage="1" showErrorMessage="1" xr:uid="{00000000-0002-0000-0000-000002000000}">
          <x14:formula1>
            <xm:f>'#DATA'!$A$14:$A$18</xm:f>
          </x14:formula1>
          <xm:sqref>O3:O152</xm:sqref>
        </x14:dataValidation>
        <x14:dataValidation type="list" allowBlank="1" showInputMessage="1" showErrorMessage="1" xr:uid="{00000000-0002-0000-0000-000003000000}">
          <x14:formula1>
            <xm:f>'#DATA'!$A$21:$A$35</xm:f>
          </x14:formula1>
          <xm:sqref>N3:N152</xm:sqref>
        </x14:dataValidation>
        <x14:dataValidation type="list" allowBlank="1" showInputMessage="1" showErrorMessage="1" xr:uid="{00000000-0002-0000-0000-000004000000}">
          <x14:formula1>
            <xm:f>'#DATA'!$B$9:$B$24</xm:f>
          </x14:formula1>
          <xm:sqref>P3:P152</xm:sqref>
        </x14:dataValidation>
        <x14:dataValidation type="list" allowBlank="1" showInputMessage="1" showErrorMessage="1" xr:uid="{00000000-0002-0000-0000-000005000000}">
          <x14:formula1>
            <xm:f>'#DATA'!$B$27:$B$28</xm:f>
          </x14:formula1>
          <xm:sqref>S3:S152 E3:E152 G3:G152 W3:AB152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6"/>
  <sheetViews>
    <sheetView workbookViewId="0">
      <selection activeCell="B22" sqref="B22"/>
    </sheetView>
  </sheetViews>
  <sheetFormatPr baseColWidth="10" defaultColWidth="11.44140625" defaultRowHeight="14.4" x14ac:dyDescent="0.3"/>
  <cols>
    <col min="1" max="1" width="20.88671875" style="41" customWidth="1"/>
    <col min="2" max="2" width="37.6640625" style="42" customWidth="1"/>
    <col min="3" max="3" width="21.5546875" style="59" customWidth="1"/>
    <col min="4" max="4" width="27.88671875" style="44" customWidth="1"/>
    <col min="5" max="5" width="27.88671875" style="45" customWidth="1"/>
    <col min="6" max="6" width="10.88671875" style="46" customWidth="1"/>
    <col min="7" max="7" width="22.33203125" style="46" customWidth="1"/>
    <col min="8" max="8" width="7.44140625" style="43" customWidth="1"/>
    <col min="9" max="9" width="80" style="41" customWidth="1"/>
    <col min="10" max="16384" width="11.44140625" style="40"/>
  </cols>
  <sheetData>
    <row r="1" spans="1:9" s="47" customFormat="1" ht="15" thickTop="1" x14ac:dyDescent="0.3">
      <c r="A1" s="82" t="s">
        <v>255</v>
      </c>
      <c r="B1" s="84" t="s">
        <v>256</v>
      </c>
      <c r="C1" s="86" t="s">
        <v>257</v>
      </c>
      <c r="D1" s="88" t="s">
        <v>258</v>
      </c>
      <c r="E1" s="88"/>
      <c r="F1" s="88"/>
      <c r="G1" s="88"/>
      <c r="H1" s="88"/>
      <c r="I1" s="80" t="s">
        <v>259</v>
      </c>
    </row>
    <row r="2" spans="1:9" s="48" customFormat="1" ht="15" thickBot="1" x14ac:dyDescent="0.35">
      <c r="A2" s="83"/>
      <c r="B2" s="85"/>
      <c r="C2" s="87"/>
      <c r="D2" s="49" t="s">
        <v>14</v>
      </c>
      <c r="E2" s="49" t="s">
        <v>13</v>
      </c>
      <c r="F2" s="49" t="s">
        <v>15</v>
      </c>
      <c r="G2" s="49" t="s">
        <v>16</v>
      </c>
      <c r="H2" s="49" t="s">
        <v>260</v>
      </c>
      <c r="I2" s="81"/>
    </row>
    <row r="3" spans="1:9" ht="15" thickTop="1" x14ac:dyDescent="0.3">
      <c r="A3" s="50"/>
      <c r="B3" s="58" t="s">
        <v>262</v>
      </c>
      <c r="C3" s="63" t="s">
        <v>333</v>
      </c>
      <c r="D3" s="52"/>
      <c r="E3" s="53"/>
      <c r="F3" s="54"/>
      <c r="G3" s="54"/>
      <c r="H3" s="51"/>
      <c r="I3" s="50"/>
    </row>
    <row r="4" spans="1:9" x14ac:dyDescent="0.3">
      <c r="A4" s="50"/>
      <c r="B4" s="58" t="s">
        <v>323</v>
      </c>
      <c r="C4" s="63" t="s">
        <v>333</v>
      </c>
      <c r="D4" s="52"/>
      <c r="E4" s="53"/>
      <c r="F4" s="54"/>
      <c r="G4" s="54"/>
      <c r="H4" s="51"/>
      <c r="I4" s="50"/>
    </row>
    <row r="5" spans="1:9" x14ac:dyDescent="0.3">
      <c r="A5" s="50"/>
      <c r="B5" s="58" t="s">
        <v>324</v>
      </c>
      <c r="C5" s="61" t="s">
        <v>328</v>
      </c>
      <c r="D5" s="52"/>
      <c r="E5" s="53"/>
      <c r="F5" s="54"/>
      <c r="G5" s="54"/>
      <c r="H5" s="51"/>
      <c r="I5" s="50"/>
    </row>
    <row r="6" spans="1:9" ht="28.8" x14ac:dyDescent="0.3">
      <c r="A6" s="50"/>
      <c r="B6" s="58" t="s">
        <v>263</v>
      </c>
      <c r="C6" s="61" t="s">
        <v>329</v>
      </c>
      <c r="D6" s="52"/>
      <c r="E6" s="53"/>
      <c r="F6" s="54"/>
      <c r="G6" s="54"/>
      <c r="H6" s="51"/>
      <c r="I6" s="50"/>
    </row>
    <row r="7" spans="1:9" ht="28.8" x14ac:dyDescent="0.3">
      <c r="A7" s="50"/>
      <c r="B7" s="58" t="s">
        <v>335</v>
      </c>
      <c r="C7" s="63" t="s">
        <v>332</v>
      </c>
      <c r="D7" s="52"/>
      <c r="E7" s="53"/>
      <c r="F7" s="54"/>
      <c r="G7" s="54"/>
      <c r="H7" s="51"/>
      <c r="I7" s="50"/>
    </row>
    <row r="8" spans="1:9" x14ac:dyDescent="0.3">
      <c r="A8" s="50"/>
      <c r="B8" s="62" t="s">
        <v>331</v>
      </c>
      <c r="C8" s="61" t="s">
        <v>332</v>
      </c>
      <c r="D8" s="52"/>
      <c r="E8" s="53"/>
      <c r="F8" s="54"/>
      <c r="G8" s="54"/>
      <c r="H8" s="51"/>
      <c r="I8" s="50"/>
    </row>
    <row r="9" spans="1:9" ht="28.8" x14ac:dyDescent="0.3">
      <c r="B9" s="42" t="s">
        <v>327</v>
      </c>
      <c r="C9" s="60" t="s">
        <v>329</v>
      </c>
    </row>
    <row r="10" spans="1:9" x14ac:dyDescent="0.3">
      <c r="B10" s="42" t="s">
        <v>264</v>
      </c>
      <c r="C10" s="64" t="s">
        <v>333</v>
      </c>
    </row>
    <row r="11" spans="1:9" x14ac:dyDescent="0.3">
      <c r="B11" s="42" t="s">
        <v>265</v>
      </c>
      <c r="C11" s="60" t="s">
        <v>328</v>
      </c>
    </row>
    <row r="12" spans="1:9" x14ac:dyDescent="0.3">
      <c r="B12" s="42" t="s">
        <v>266</v>
      </c>
      <c r="C12" s="64" t="s">
        <v>333</v>
      </c>
    </row>
    <row r="13" spans="1:9" ht="28.8" x14ac:dyDescent="0.3">
      <c r="B13" s="42" t="s">
        <v>267</v>
      </c>
      <c r="C13" s="60" t="s">
        <v>328</v>
      </c>
    </row>
    <row r="14" spans="1:9" x14ac:dyDescent="0.3">
      <c r="B14" s="42" t="s">
        <v>320</v>
      </c>
      <c r="C14" s="60" t="s">
        <v>328</v>
      </c>
    </row>
    <row r="15" spans="1:9" ht="28.8" x14ac:dyDescent="0.3">
      <c r="B15" s="42" t="s">
        <v>268</v>
      </c>
      <c r="C15" s="64" t="s">
        <v>339</v>
      </c>
    </row>
    <row r="16" spans="1:9" x14ac:dyDescent="0.3">
      <c r="B16" s="42" t="s">
        <v>269</v>
      </c>
      <c r="C16" s="60" t="s">
        <v>329</v>
      </c>
    </row>
    <row r="17" spans="2:3" x14ac:dyDescent="0.3">
      <c r="B17" s="42" t="s">
        <v>100</v>
      </c>
      <c r="C17" s="64" t="s">
        <v>340</v>
      </c>
    </row>
    <row r="18" spans="2:3" ht="28.8" x14ac:dyDescent="0.3">
      <c r="B18" s="42" t="s">
        <v>326</v>
      </c>
      <c r="C18" s="64" t="s">
        <v>336</v>
      </c>
    </row>
    <row r="19" spans="2:3" x14ac:dyDescent="0.3">
      <c r="B19" s="42" t="s">
        <v>321</v>
      </c>
      <c r="C19" s="64" t="s">
        <v>333</v>
      </c>
    </row>
    <row r="20" spans="2:3" x14ac:dyDescent="0.3">
      <c r="B20" s="42" t="s">
        <v>325</v>
      </c>
      <c r="C20" s="60" t="s">
        <v>329</v>
      </c>
    </row>
    <row r="21" spans="2:3" x14ac:dyDescent="0.3">
      <c r="B21" s="42" t="s">
        <v>270</v>
      </c>
      <c r="C21" s="60" t="s">
        <v>330</v>
      </c>
    </row>
    <row r="22" spans="2:3" x14ac:dyDescent="0.3">
      <c r="B22" s="42" t="s">
        <v>337</v>
      </c>
      <c r="C22" s="64" t="s">
        <v>332</v>
      </c>
    </row>
    <row r="23" spans="2:3" x14ac:dyDescent="0.3">
      <c r="B23" s="42" t="s">
        <v>322</v>
      </c>
      <c r="C23" s="60" t="s">
        <v>328</v>
      </c>
    </row>
    <row r="24" spans="2:3" x14ac:dyDescent="0.3">
      <c r="B24" s="42" t="s">
        <v>271</v>
      </c>
      <c r="C24" s="64" t="s">
        <v>334</v>
      </c>
    </row>
    <row r="25" spans="2:3" x14ac:dyDescent="0.3">
      <c r="B25" s="42" t="s">
        <v>272</v>
      </c>
      <c r="C25" s="60" t="s">
        <v>329</v>
      </c>
    </row>
    <row r="26" spans="2:3" x14ac:dyDescent="0.3">
      <c r="B26" s="42" t="s">
        <v>338</v>
      </c>
      <c r="C26" s="59" t="s">
        <v>332</v>
      </c>
    </row>
  </sheetData>
  <mergeCells count="5">
    <mergeCell ref="I1:I2"/>
    <mergeCell ref="A1:A2"/>
    <mergeCell ref="B1:B2"/>
    <mergeCell ref="C1:C2"/>
    <mergeCell ref="D1:H1"/>
  </mergeCells>
  <pageMargins left="0.7" right="0.7" top="0.75" bottom="0.75" header="0.3" footer="0.3"/>
  <pageSetup paperSize="9" firstPageNumber="2147483648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'#DATA'!$A$38:$A$41</xm:f>
          </x14:formula1>
          <xm:sqref>A3:A45</xm:sqref>
        </x14:dataValidation>
        <x14:dataValidation type="list" allowBlank="1" showInputMessage="1" showErrorMessage="1" xr:uid="{00000000-0002-0000-0100-000001000000}">
          <x14:formula1>
            <xm:f>'#DATA'!$B$27:$B$28</xm:f>
          </x14:formula1>
          <xm:sqref>H3:H25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3"/>
  <sheetViews>
    <sheetView workbookViewId="0">
      <selection activeCell="B81" sqref="B81"/>
    </sheetView>
  </sheetViews>
  <sheetFormatPr baseColWidth="10" defaultRowHeight="14.4" x14ac:dyDescent="0.3"/>
  <cols>
    <col min="1" max="1" width="59.88671875" customWidth="1"/>
  </cols>
  <sheetData>
    <row r="1" spans="1:2" x14ac:dyDescent="0.3">
      <c r="A1" s="89" t="s">
        <v>2</v>
      </c>
      <c r="B1" s="89"/>
    </row>
    <row r="2" spans="1:2" x14ac:dyDescent="0.3">
      <c r="A2" t="s">
        <v>97</v>
      </c>
      <c r="B2">
        <f>COUNTIF('Recueil &amp; Suivi'!C3:C152,"Attractivité")</f>
        <v>1</v>
      </c>
    </row>
    <row r="3" spans="1:2" x14ac:dyDescent="0.3">
      <c r="A3" t="s">
        <v>33</v>
      </c>
      <c r="B3">
        <f>COUNTIF('Recueil &amp; Suivi'!C3:C152,"Mobilité")</f>
        <v>1</v>
      </c>
    </row>
    <row r="4" spans="1:2" x14ac:dyDescent="0.3">
      <c r="A4" t="s">
        <v>273</v>
      </c>
      <c r="B4">
        <f>COUNTIF('Recueil &amp; Suivi'!C3:C152,"Services cloisonnés")</f>
        <v>0</v>
      </c>
    </row>
    <row r="5" spans="1:2" x14ac:dyDescent="0.3">
      <c r="A5" t="s">
        <v>82</v>
      </c>
      <c r="B5">
        <f>COUNTIF('Recueil &amp; Suivi'!C3:C152,"Zone blanche &amp; liste d'attente")</f>
        <v>1</v>
      </c>
    </row>
    <row r="6" spans="1:2" x14ac:dyDescent="0.3">
      <c r="A6" t="s">
        <v>274</v>
      </c>
      <c r="B6">
        <f>COUNTIF('Recueil &amp; Suivi'!C3:C152,"Professionnel défaillant")</f>
        <v>0</v>
      </c>
    </row>
    <row r="7" spans="1:2" x14ac:dyDescent="0.3">
      <c r="A7" t="s">
        <v>50</v>
      </c>
      <c r="B7">
        <f>COUNTIF('Recueil &amp; Suivi'!C3:C152,"Service défaillant")</f>
        <v>1</v>
      </c>
    </row>
    <row r="8" spans="1:2" x14ac:dyDescent="0.3">
      <c r="A8" t="s">
        <v>275</v>
      </c>
      <c r="B8">
        <f>COUNTIF('Recueil &amp; Suivi'!C3:C152,"Système défaillant")</f>
        <v>0</v>
      </c>
    </row>
    <row r="9" spans="1:2" x14ac:dyDescent="0.3">
      <c r="A9" t="s">
        <v>67</v>
      </c>
      <c r="B9">
        <f>COUNTIF('Recueil &amp; Suivi'!C3:C152,"Refus de la personne")</f>
        <v>1</v>
      </c>
    </row>
    <row r="10" spans="1:2" x14ac:dyDescent="0.3">
      <c r="A10" t="s">
        <v>261</v>
      </c>
      <c r="B10">
        <f>COUNTIF('Recueil &amp; Suivi'!C3:C152,"Non-rupture")</f>
        <v>0</v>
      </c>
    </row>
    <row r="18" spans="1:2" x14ac:dyDescent="0.3">
      <c r="A18" t="s">
        <v>276</v>
      </c>
    </row>
    <row r="20" spans="1:2" x14ac:dyDescent="0.3">
      <c r="A20" t="s">
        <v>277</v>
      </c>
      <c r="B20">
        <f>COUNTIF('Recueil &amp; Suivi'!F3:F152,"1 - Mineure sans préjudice sur le projet de vie/santé de la personne")</f>
        <v>0</v>
      </c>
    </row>
    <row r="21" spans="1:2" x14ac:dyDescent="0.3">
      <c r="A21" t="s">
        <v>52</v>
      </c>
      <c r="B21">
        <f>COUNTIF('Recueil &amp; Suivi'!F3:F152,"2 - Préjudice temporaire sur le projet de vie/santé de la personne")</f>
        <v>2</v>
      </c>
    </row>
    <row r="22" spans="1:2" x14ac:dyDescent="0.3">
      <c r="A22" t="s">
        <v>36</v>
      </c>
      <c r="B22">
        <f>COUNTIF('Recueil &amp; Suivi'!F3:F152,"3 - Impact prolongé sur le projet de vie/santé de la personne")</f>
        <v>2</v>
      </c>
    </row>
    <row r="23" spans="1:2" x14ac:dyDescent="0.3">
      <c r="A23" t="s">
        <v>99</v>
      </c>
      <c r="B23">
        <f>COUNTIF('Recueil &amp; Suivi'!F3:F152,"4 - Remise en question du projet de vie/santé de la personne")</f>
        <v>1</v>
      </c>
    </row>
    <row r="33" spans="1:2" x14ac:dyDescent="0.3">
      <c r="A33" t="s">
        <v>278</v>
      </c>
    </row>
    <row r="34" spans="1:2" x14ac:dyDescent="0.3">
      <c r="A34" t="s">
        <v>279</v>
      </c>
      <c r="B34">
        <f>COUNTIF('Recueil &amp; Suivi'!N3:N152,"Non renseigné")</f>
        <v>0</v>
      </c>
    </row>
    <row r="35" spans="1:2" x14ac:dyDescent="0.3">
      <c r="A35" t="s">
        <v>280</v>
      </c>
      <c r="B35">
        <f>COUNTIF('Recueil &amp; Suivi'!N3:N152,"0-3 ans")</f>
        <v>0</v>
      </c>
    </row>
    <row r="36" spans="1:2" x14ac:dyDescent="0.3">
      <c r="A36" t="s">
        <v>281</v>
      </c>
      <c r="B36">
        <f>COUNTIF('Recueil &amp; Suivi'!N3:N152,"4-6 ans")</f>
        <v>0</v>
      </c>
    </row>
    <row r="37" spans="1:2" x14ac:dyDescent="0.3">
      <c r="A37" t="s">
        <v>282</v>
      </c>
      <c r="B37">
        <f>COUNTIF('Recueil &amp; Suivi'!N3:N152,"7-12 ans")</f>
        <v>0</v>
      </c>
    </row>
    <row r="38" spans="1:2" x14ac:dyDescent="0.3">
      <c r="A38" t="s">
        <v>283</v>
      </c>
      <c r="B38">
        <f>COUNTIF('Recueil &amp; Suivi'!N3:N152,"13-17 ans")</f>
        <v>0</v>
      </c>
    </row>
    <row r="39" spans="1:2" x14ac:dyDescent="0.3">
      <c r="A39" t="s">
        <v>89</v>
      </c>
      <c r="B39">
        <f>COUNTIF('Recueil &amp; Suivi'!N3:N152,"18-24 ans")</f>
        <v>1</v>
      </c>
    </row>
    <row r="40" spans="1:2" x14ac:dyDescent="0.3">
      <c r="A40" t="s">
        <v>284</v>
      </c>
      <c r="B40">
        <f>COUNTIF('Recueil &amp; Suivi'!N3:N152,"25-34 ans")</f>
        <v>0</v>
      </c>
    </row>
    <row r="41" spans="1:2" x14ac:dyDescent="0.3">
      <c r="A41" t="s">
        <v>42</v>
      </c>
      <c r="B41">
        <f>COUNTIF('Recueil &amp; Suivi'!N3:N152,"35-44 ans")</f>
        <v>1</v>
      </c>
    </row>
    <row r="42" spans="1:2" x14ac:dyDescent="0.3">
      <c r="A42" t="s">
        <v>285</v>
      </c>
      <c r="B42">
        <f>COUNTIF('Recueil &amp; Suivi'!N3:N152,"45-59 ans")</f>
        <v>0</v>
      </c>
    </row>
    <row r="43" spans="1:2" x14ac:dyDescent="0.3">
      <c r="A43" t="s">
        <v>286</v>
      </c>
      <c r="B43">
        <f>COUNTIF('Recueil &amp; Suivi'!N3:N152,"60-64 ans")</f>
        <v>0</v>
      </c>
    </row>
    <row r="44" spans="1:2" x14ac:dyDescent="0.3">
      <c r="A44" t="s">
        <v>74</v>
      </c>
      <c r="B44">
        <f>COUNTIF('Recueil &amp; Suivi'!N3:N152,"65-74 ans")</f>
        <v>1</v>
      </c>
    </row>
    <row r="45" spans="1:2" x14ac:dyDescent="0.3">
      <c r="A45" t="s">
        <v>58</v>
      </c>
      <c r="B45">
        <f>COUNTIF('Recueil &amp; Suivi'!N3:N152,"75-89 ans")</f>
        <v>1</v>
      </c>
    </row>
    <row r="46" spans="1:2" x14ac:dyDescent="0.3">
      <c r="A46" t="s">
        <v>105</v>
      </c>
      <c r="B46">
        <f>COUNTIF('Recueil &amp; Suivi'!N3:N152,"90-99 ans")</f>
        <v>1</v>
      </c>
    </row>
    <row r="47" spans="1:2" x14ac:dyDescent="0.3">
      <c r="A47" t="s">
        <v>287</v>
      </c>
      <c r="B47">
        <f>COUNTIF('Recueil &amp; Suivi'!N3:N152,"100 ans et +")</f>
        <v>0</v>
      </c>
    </row>
    <row r="50" spans="1:2" x14ac:dyDescent="0.3">
      <c r="A50" t="s">
        <v>288</v>
      </c>
    </row>
    <row r="51" spans="1:2" x14ac:dyDescent="0.3">
      <c r="A51" t="s">
        <v>279</v>
      </c>
      <c r="B51">
        <f>B34</f>
        <v>0</v>
      </c>
    </row>
    <row r="52" spans="1:2" x14ac:dyDescent="0.3">
      <c r="A52" t="s">
        <v>289</v>
      </c>
      <c r="B52">
        <f>SUM(B35:B38)</f>
        <v>0</v>
      </c>
    </row>
    <row r="53" spans="1:2" x14ac:dyDescent="0.3">
      <c r="A53" t="s">
        <v>290</v>
      </c>
      <c r="B53">
        <f>SUM(B39:B42)</f>
        <v>2</v>
      </c>
    </row>
    <row r="54" spans="1:2" x14ac:dyDescent="0.3">
      <c r="A54" t="s">
        <v>291</v>
      </c>
      <c r="B54">
        <f>SUM(B43:B44)</f>
        <v>1</v>
      </c>
    </row>
    <row r="55" spans="1:2" x14ac:dyDescent="0.3">
      <c r="A55" t="s">
        <v>292</v>
      </c>
      <c r="B55">
        <f>SUM(B45:B47)</f>
        <v>2</v>
      </c>
    </row>
    <row r="65" spans="1:2" x14ac:dyDescent="0.3">
      <c r="A65" t="s">
        <v>293</v>
      </c>
    </row>
    <row r="66" spans="1:2" x14ac:dyDescent="0.3">
      <c r="A66" t="s">
        <v>59</v>
      </c>
      <c r="B66">
        <f>COUNTIF('Recueil &amp; Suivi'!O3:O152,"Femme")</f>
        <v>3</v>
      </c>
    </row>
    <row r="67" spans="1:2" x14ac:dyDescent="0.3">
      <c r="A67" t="s">
        <v>43</v>
      </c>
      <c r="B67">
        <f>COUNTIF('Recueil &amp; Suivi'!O3:O152,"Homme")</f>
        <v>2</v>
      </c>
    </row>
    <row r="68" spans="1:2" x14ac:dyDescent="0.3">
      <c r="A68" t="s">
        <v>294</v>
      </c>
      <c r="B68">
        <f>COUNTIF('Recueil &amp; Suivi'!O3:O152,"Non-binaire")</f>
        <v>0</v>
      </c>
    </row>
    <row r="69" spans="1:2" x14ac:dyDescent="0.3">
      <c r="A69" t="s">
        <v>279</v>
      </c>
      <c r="B69">
        <f>COUNTIF('Recueil &amp; Suivi'!O3:O152,"Non renseigné")</f>
        <v>0</v>
      </c>
    </row>
    <row r="81" spans="1:2" x14ac:dyDescent="0.3">
      <c r="A81" t="s">
        <v>295</v>
      </c>
      <c r="B81">
        <f>COUNTIF('Recueil &amp; Suivi'!W3:W152,"Oui")</f>
        <v>5</v>
      </c>
    </row>
    <row r="82" spans="1:2" x14ac:dyDescent="0.3">
      <c r="A82" s="55" t="s">
        <v>296</v>
      </c>
      <c r="B82" s="55">
        <f>COUNTIF('Recueil &amp; Suivi'!AB3:AB152,"Oui")</f>
        <v>1</v>
      </c>
    </row>
    <row r="83" spans="1:2" x14ac:dyDescent="0.3">
      <c r="A83" t="s">
        <v>297</v>
      </c>
      <c r="B83" s="56">
        <f>B82/B81</f>
        <v>0.2</v>
      </c>
    </row>
  </sheetData>
  <mergeCells count="1">
    <mergeCell ref="A1:B1"/>
  </mergeCells>
  <pageMargins left="0.7" right="0.7" top="0.75" bottom="0.75" header="0.3" footer="0.3"/>
  <pageSetup paperSize="9" firstPageNumber="2147483648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9"/>
  <sheetViews>
    <sheetView workbookViewId="0">
      <selection activeCell="B9" sqref="B9"/>
    </sheetView>
  </sheetViews>
  <sheetFormatPr baseColWidth="10" defaultRowHeight="14.4" x14ac:dyDescent="0.3"/>
  <cols>
    <col min="1" max="1" width="2.88671875" style="57" customWidth="1"/>
    <col min="2" max="2" width="103.44140625" customWidth="1"/>
  </cols>
  <sheetData>
    <row r="1" spans="1:2" x14ac:dyDescent="0.3">
      <c r="A1" s="57">
        <v>0</v>
      </c>
      <c r="B1" t="s">
        <v>298</v>
      </c>
    </row>
    <row r="2" spans="1:2" x14ac:dyDescent="0.3">
      <c r="A2" s="57">
        <v>1</v>
      </c>
      <c r="B2" t="s">
        <v>343</v>
      </c>
    </row>
    <row r="3" spans="1:2" x14ac:dyDescent="0.3">
      <c r="A3" s="57">
        <v>2</v>
      </c>
      <c r="B3" t="s">
        <v>299</v>
      </c>
    </row>
    <row r="4" spans="1:2" x14ac:dyDescent="0.3">
      <c r="A4" s="57">
        <v>3</v>
      </c>
      <c r="B4" t="s">
        <v>300</v>
      </c>
    </row>
    <row r="5" spans="1:2" x14ac:dyDescent="0.3">
      <c r="A5" s="57">
        <v>4</v>
      </c>
      <c r="B5" t="s">
        <v>301</v>
      </c>
    </row>
    <row r="6" spans="1:2" x14ac:dyDescent="0.3">
      <c r="A6" s="57">
        <v>5</v>
      </c>
      <c r="B6" t="s">
        <v>341</v>
      </c>
    </row>
    <row r="7" spans="1:2" x14ac:dyDescent="0.3">
      <c r="A7" s="57">
        <v>6</v>
      </c>
      <c r="B7" t="s">
        <v>342</v>
      </c>
    </row>
    <row r="8" spans="1:2" x14ac:dyDescent="0.3">
      <c r="A8" s="57">
        <v>7</v>
      </c>
      <c r="B8" t="s">
        <v>344</v>
      </c>
    </row>
    <row r="9" spans="1:2" x14ac:dyDescent="0.3">
      <c r="A9" s="57">
        <v>8</v>
      </c>
      <c r="B9" t="s">
        <v>302</v>
      </c>
    </row>
  </sheetData>
  <pageMargins left="0.7" right="0.7" top="0.75" bottom="0.75" header="0.3" footer="0.3"/>
  <pageSetup paperSize="9" firstPageNumber="214748364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1"/>
  <sheetViews>
    <sheetView workbookViewId="0">
      <selection activeCell="B16" sqref="B16"/>
    </sheetView>
  </sheetViews>
  <sheetFormatPr baseColWidth="10" defaultRowHeight="14.4" x14ac:dyDescent="0.3"/>
  <cols>
    <col min="1" max="1" width="27.5546875" customWidth="1"/>
    <col min="2" max="2" width="59.33203125" customWidth="1"/>
  </cols>
  <sheetData>
    <row r="1" spans="1:2" x14ac:dyDescent="0.3">
      <c r="A1" t="s">
        <v>303</v>
      </c>
      <c r="B1" t="s">
        <v>276</v>
      </c>
    </row>
    <row r="3" spans="1:2" x14ac:dyDescent="0.3">
      <c r="A3" t="s">
        <v>97</v>
      </c>
      <c r="B3" t="s">
        <v>277</v>
      </c>
    </row>
    <row r="4" spans="1:2" x14ac:dyDescent="0.3">
      <c r="A4" t="s">
        <v>33</v>
      </c>
      <c r="B4" t="s">
        <v>52</v>
      </c>
    </row>
    <row r="5" spans="1:2" x14ac:dyDescent="0.3">
      <c r="A5" t="s">
        <v>273</v>
      </c>
      <c r="B5" t="s">
        <v>36</v>
      </c>
    </row>
    <row r="6" spans="1:2" x14ac:dyDescent="0.3">
      <c r="A6" t="s">
        <v>82</v>
      </c>
      <c r="B6" t="s">
        <v>99</v>
      </c>
    </row>
    <row r="7" spans="1:2" x14ac:dyDescent="0.3">
      <c r="A7" t="s">
        <v>274</v>
      </c>
    </row>
    <row r="8" spans="1:2" x14ac:dyDescent="0.3">
      <c r="A8" t="s">
        <v>50</v>
      </c>
      <c r="B8" t="s">
        <v>304</v>
      </c>
    </row>
    <row r="9" spans="1:2" x14ac:dyDescent="0.3">
      <c r="A9" t="s">
        <v>275</v>
      </c>
    </row>
    <row r="10" spans="1:2" x14ac:dyDescent="0.3">
      <c r="A10" t="s">
        <v>67</v>
      </c>
      <c r="B10" t="s">
        <v>60</v>
      </c>
    </row>
    <row r="11" spans="1:2" x14ac:dyDescent="0.3">
      <c r="A11" t="s">
        <v>261</v>
      </c>
      <c r="B11" t="s">
        <v>305</v>
      </c>
    </row>
    <row r="12" spans="1:2" x14ac:dyDescent="0.3">
      <c r="B12" t="s">
        <v>75</v>
      </c>
    </row>
    <row r="13" spans="1:2" x14ac:dyDescent="0.3">
      <c r="A13" t="s">
        <v>19</v>
      </c>
      <c r="B13" t="s">
        <v>44</v>
      </c>
    </row>
    <row r="14" spans="1:2" x14ac:dyDescent="0.3">
      <c r="B14" t="s">
        <v>90</v>
      </c>
    </row>
    <row r="15" spans="1:2" x14ac:dyDescent="0.3">
      <c r="A15" t="s">
        <v>59</v>
      </c>
      <c r="B15" t="s">
        <v>306</v>
      </c>
    </row>
    <row r="16" spans="1:2" x14ac:dyDescent="0.3">
      <c r="A16" t="s">
        <v>43</v>
      </c>
      <c r="B16" t="s">
        <v>307</v>
      </c>
    </row>
    <row r="17" spans="1:2" x14ac:dyDescent="0.3">
      <c r="A17" t="s">
        <v>294</v>
      </c>
      <c r="B17" t="s">
        <v>308</v>
      </c>
    </row>
    <row r="18" spans="1:2" x14ac:dyDescent="0.3">
      <c r="A18" t="s">
        <v>279</v>
      </c>
      <c r="B18" t="s">
        <v>106</v>
      </c>
    </row>
    <row r="19" spans="1:2" x14ac:dyDescent="0.3">
      <c r="B19" t="s">
        <v>309</v>
      </c>
    </row>
    <row r="20" spans="1:2" x14ac:dyDescent="0.3">
      <c r="A20" t="s">
        <v>278</v>
      </c>
      <c r="B20" t="s">
        <v>310</v>
      </c>
    </row>
    <row r="21" spans="1:2" x14ac:dyDescent="0.3">
      <c r="B21" t="s">
        <v>311</v>
      </c>
    </row>
    <row r="22" spans="1:2" x14ac:dyDescent="0.3">
      <c r="A22" t="s">
        <v>279</v>
      </c>
      <c r="B22" t="s">
        <v>312</v>
      </c>
    </row>
    <row r="23" spans="1:2" x14ac:dyDescent="0.3">
      <c r="A23" t="s">
        <v>280</v>
      </c>
      <c r="B23" t="s">
        <v>313</v>
      </c>
    </row>
    <row r="24" spans="1:2" x14ac:dyDescent="0.3">
      <c r="A24" t="s">
        <v>281</v>
      </c>
      <c r="B24" t="s">
        <v>314</v>
      </c>
    </row>
    <row r="25" spans="1:2" x14ac:dyDescent="0.3">
      <c r="A25" t="s">
        <v>282</v>
      </c>
    </row>
    <row r="26" spans="1:2" x14ac:dyDescent="0.3">
      <c r="A26" t="s">
        <v>283</v>
      </c>
      <c r="B26" t="s">
        <v>315</v>
      </c>
    </row>
    <row r="27" spans="1:2" x14ac:dyDescent="0.3">
      <c r="A27" t="s">
        <v>89</v>
      </c>
    </row>
    <row r="28" spans="1:2" x14ac:dyDescent="0.3">
      <c r="A28" t="s">
        <v>284</v>
      </c>
      <c r="B28" t="s">
        <v>35</v>
      </c>
    </row>
    <row r="29" spans="1:2" x14ac:dyDescent="0.3">
      <c r="A29" t="s">
        <v>42</v>
      </c>
    </row>
    <row r="30" spans="1:2" x14ac:dyDescent="0.3">
      <c r="A30" t="s">
        <v>285</v>
      </c>
    </row>
    <row r="31" spans="1:2" x14ac:dyDescent="0.3">
      <c r="A31" t="s">
        <v>286</v>
      </c>
    </row>
    <row r="32" spans="1:2" x14ac:dyDescent="0.3">
      <c r="A32" t="s">
        <v>74</v>
      </c>
    </row>
    <row r="33" spans="1:1" x14ac:dyDescent="0.3">
      <c r="A33" t="s">
        <v>58</v>
      </c>
    </row>
    <row r="34" spans="1:1" x14ac:dyDescent="0.3">
      <c r="A34" t="s">
        <v>105</v>
      </c>
    </row>
    <row r="35" spans="1:1" x14ac:dyDescent="0.3">
      <c r="A35" t="s">
        <v>287</v>
      </c>
    </row>
    <row r="37" spans="1:1" x14ac:dyDescent="0.3">
      <c r="A37" t="s">
        <v>255</v>
      </c>
    </row>
    <row r="39" spans="1:1" x14ac:dyDescent="0.3">
      <c r="A39" t="s">
        <v>316</v>
      </c>
    </row>
    <row r="40" spans="1:1" x14ac:dyDescent="0.3">
      <c r="A40" t="s">
        <v>317</v>
      </c>
    </row>
    <row r="41" spans="1:1" x14ac:dyDescent="0.3">
      <c r="A41" t="s">
        <v>318</v>
      </c>
    </row>
  </sheetData>
  <pageMargins left="0.7" right="0.7" top="0.75" bottom="0.75" header="0.3" footer="0.3"/>
  <pageSetup paperSize="9" firstPageNumber="214748364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Recueil &amp; Suivi</vt:lpstr>
      <vt:lpstr>Traitement par acteur</vt:lpstr>
      <vt:lpstr>Statistiques</vt:lpstr>
      <vt:lpstr>Annotations</vt:lpstr>
      <vt:lpstr>#DATA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Lamboley</dc:creator>
  <cp:lastModifiedBy>Morgan LAMBOLEY</cp:lastModifiedBy>
  <cp:revision>9</cp:revision>
  <dcterms:created xsi:type="dcterms:W3CDTF">2024-12-02T10:55:57Z</dcterms:created>
  <dcterms:modified xsi:type="dcterms:W3CDTF">2025-01-13T07:06:39Z</dcterms:modified>
</cp:coreProperties>
</file>