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7.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codeName="ThisWorkbook" defaultThemeVersion="166925"/>
  <mc:AlternateContent xmlns:mc="http://schemas.openxmlformats.org/markup-compatibility/2006">
    <mc:Choice Requires="x15">
      <x15ac:absPath xmlns:x15ac="http://schemas.microsoft.com/office/spreadsheetml/2010/11/ac" url="C:\Users\Cécile\Desktop\"/>
    </mc:Choice>
  </mc:AlternateContent>
  <xr:revisionPtr revIDLastSave="0" documentId="13_ncr:1_{F39065B8-68D7-458E-9549-6A90DEB48E26}" xr6:coauthVersionLast="47" xr6:coauthVersionMax="47" xr10:uidLastSave="{00000000-0000-0000-0000-000000000000}"/>
  <bookViews>
    <workbookView xWindow="28680" yWindow="-120" windowWidth="29040" windowHeight="15720" activeTab="1" xr2:uid="{00000000-000D-0000-FFFF-FFFF00000000}"/>
  </bookViews>
  <sheets>
    <sheet name="Avant-propos" sheetId="1" r:id="rId1"/>
    <sheet name="Informations générales" sheetId="2" r:id="rId2"/>
    <sheet name="Audit flash" sheetId="3" r:id="rId3"/>
    <sheet name="Audit dossiers" sheetId="4" r:id="rId4"/>
    <sheet name="Audit terrain" sheetId="5" r:id="rId5"/>
    <sheet name="Résultats" sheetId="6" r:id="rId6"/>
    <sheet name="Plan d'actions" sheetId="11" r:id="rId7"/>
    <sheet name="Fichier analyses" sheetId="9" state="hidden" r:id="rId8"/>
  </sheets>
  <definedNames>
    <definedName name="statut">'Plan d''actions'!$I$1:$I$4</definedName>
    <definedName name="_xlnm.Print_Area" localSheetId="3">'Audit dossiers'!$A$8:$G$44</definedName>
    <definedName name="_xlnm.Print_Area" localSheetId="2">'Audit flash'!$A$8:$H$42</definedName>
    <definedName name="_xlnm.Print_Area" localSheetId="4">'Audit terrain'!$A$8:$G$84</definedName>
    <definedName name="_xlnm.Print_Area" localSheetId="0">'Avant-propos'!$B$8:$B$11</definedName>
    <definedName name="_xlnm.Print_Area" localSheetId="1">'Informations générales'!$A$9:$D$29</definedName>
    <definedName name="_xlnm.Print_Area" localSheetId="6">'Plan d''actions'!$A$8:$G$172</definedName>
    <definedName name="_xlnm.Print_Area" localSheetId="5">Résultats!$A$9:$K$101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3" i="9" l="1"/>
  <c r="AJ84" i="9" s="1"/>
  <c r="J36" i="9"/>
  <c r="AJ156" i="9" s="1"/>
  <c r="J35" i="9"/>
  <c r="AJ158" i="9" s="1"/>
  <c r="J34" i="9"/>
  <c r="AJ161" i="9" s="1"/>
  <c r="J28" i="9"/>
  <c r="J29" i="9"/>
  <c r="J30" i="9"/>
  <c r="J31" i="9"/>
  <c r="J32" i="9"/>
  <c r="J27" i="9"/>
  <c r="AJ68" i="9" s="1"/>
  <c r="J22" i="9"/>
  <c r="J23" i="9"/>
  <c r="J24" i="9"/>
  <c r="J25" i="9"/>
  <c r="J21" i="9"/>
  <c r="AJ168" i="9" s="1"/>
  <c r="J7" i="9"/>
  <c r="J8" i="9"/>
  <c r="AJ42" i="9" s="1"/>
  <c r="J9" i="9"/>
  <c r="J10" i="9"/>
  <c r="J11" i="9"/>
  <c r="J12" i="9"/>
  <c r="J13" i="9"/>
  <c r="AJ47" i="9" s="1"/>
  <c r="J14" i="9"/>
  <c r="J15" i="9"/>
  <c r="J16" i="9"/>
  <c r="AJ30" i="9" s="1"/>
  <c r="J17" i="9"/>
  <c r="J18" i="9"/>
  <c r="AJ50" i="9" s="1"/>
  <c r="J19" i="9"/>
  <c r="J6" i="9"/>
  <c r="AJ40" i="9" s="1"/>
  <c r="AJ183" i="9"/>
  <c r="AJ182" i="9"/>
  <c r="AJ179" i="9"/>
  <c r="AJ178" i="9"/>
  <c r="AJ176" i="9"/>
  <c r="AJ175" i="9"/>
  <c r="AJ173" i="9"/>
  <c r="AJ172" i="9"/>
  <c r="AJ170" i="9"/>
  <c r="AJ169" i="9"/>
  <c r="AJ167" i="9"/>
  <c r="AJ154" i="9"/>
  <c r="AJ153" i="9"/>
  <c r="AJ152" i="9"/>
  <c r="AJ137" i="9"/>
  <c r="AJ138" i="9"/>
  <c r="AJ139" i="9"/>
  <c r="AJ140" i="9"/>
  <c r="AJ141" i="9"/>
  <c r="AJ142" i="9"/>
  <c r="AJ143" i="9"/>
  <c r="AJ144" i="9"/>
  <c r="AJ145" i="9"/>
  <c r="AJ146" i="9"/>
  <c r="AJ147" i="9"/>
  <c r="AJ148" i="9"/>
  <c r="AJ149" i="9"/>
  <c r="AJ150" i="9"/>
  <c r="AJ136" i="9"/>
  <c r="AJ134" i="9"/>
  <c r="AJ135" i="9"/>
  <c r="AJ133" i="9"/>
  <c r="AJ123" i="9"/>
  <c r="AJ124" i="9"/>
  <c r="AJ125" i="9"/>
  <c r="AJ126" i="9"/>
  <c r="AJ127" i="9"/>
  <c r="AJ128" i="9"/>
  <c r="AJ129" i="9"/>
  <c r="AJ130" i="9"/>
  <c r="AJ131" i="9"/>
  <c r="AJ132" i="9"/>
  <c r="AJ122" i="9"/>
  <c r="AJ121" i="9"/>
  <c r="AJ120" i="9"/>
  <c r="AJ119" i="9"/>
  <c r="AJ118" i="9"/>
  <c r="AJ117" i="9"/>
  <c r="AJ116" i="9"/>
  <c r="AJ115" i="9"/>
  <c r="AJ114" i="9"/>
  <c r="AJ113" i="9"/>
  <c r="AJ112" i="9"/>
  <c r="AJ111" i="9"/>
  <c r="AJ110" i="9"/>
  <c r="AJ109" i="9"/>
  <c r="AJ108" i="9"/>
  <c r="AJ107" i="9"/>
  <c r="AJ106" i="9"/>
  <c r="AJ105" i="9"/>
  <c r="AJ104" i="9"/>
  <c r="AJ103" i="9"/>
  <c r="AJ102" i="9"/>
  <c r="AJ101" i="9"/>
  <c r="AJ100" i="9"/>
  <c r="AJ99" i="9"/>
  <c r="AJ98" i="9"/>
  <c r="AJ97" i="9"/>
  <c r="AJ96" i="9"/>
  <c r="AJ95" i="9"/>
  <c r="AJ94" i="9"/>
  <c r="AJ93" i="9"/>
  <c r="AJ92" i="9"/>
  <c r="AJ91" i="9"/>
  <c r="AJ90" i="9"/>
  <c r="AJ89" i="9"/>
  <c r="AJ88" i="9"/>
  <c r="AJ87" i="9"/>
  <c r="AJ86" i="9"/>
  <c r="AJ85" i="9"/>
  <c r="AJ83" i="9"/>
  <c r="AJ82" i="9"/>
  <c r="AJ81" i="9"/>
  <c r="AJ80" i="9"/>
  <c r="AJ79" i="9"/>
  <c r="AJ78" i="9"/>
  <c r="AJ77" i="9"/>
  <c r="AJ76" i="9"/>
  <c r="AJ75" i="9"/>
  <c r="AJ74" i="9"/>
  <c r="AJ73" i="9"/>
  <c r="AJ72" i="9"/>
  <c r="AJ71" i="9"/>
  <c r="AJ70" i="9"/>
  <c r="AJ69" i="9"/>
  <c r="AJ66" i="9"/>
  <c r="AJ65" i="9"/>
  <c r="AJ64" i="9"/>
  <c r="AJ63" i="9"/>
  <c r="AJ62" i="9"/>
  <c r="AJ61" i="9"/>
  <c r="AJ60" i="9"/>
  <c r="AJ56" i="9"/>
  <c r="AJ55" i="9"/>
  <c r="AJ54" i="9"/>
  <c r="AJ53" i="9"/>
  <c r="AJ51" i="9"/>
  <c r="AJ49" i="9"/>
  <c r="AJ41" i="9"/>
  <c r="AJ43" i="9"/>
  <c r="AJ44" i="9"/>
  <c r="AJ45" i="9"/>
  <c r="AJ46" i="9"/>
  <c r="AJ48" i="9"/>
  <c r="AJ37" i="9"/>
  <c r="AJ36" i="9"/>
  <c r="AJ35" i="9"/>
  <c r="AJ32" i="9"/>
  <c r="AJ28" i="9"/>
  <c r="AJ26" i="9"/>
  <c r="AJ24" i="9"/>
  <c r="AJ21" i="9"/>
  <c r="AJ20" i="9"/>
  <c r="AJ19" i="9"/>
  <c r="AJ18" i="9"/>
  <c r="AJ16" i="9"/>
  <c r="AJ13" i="9"/>
  <c r="AJ14" i="9"/>
  <c r="AJ12" i="9"/>
  <c r="AJ9" i="9"/>
  <c r="AJ6" i="9"/>
  <c r="AJ5" i="9"/>
  <c r="N48" i="9"/>
  <c r="O48" i="9"/>
  <c r="P48" i="9"/>
  <c r="N49" i="9"/>
  <c r="O49" i="9"/>
  <c r="P49" i="9"/>
  <c r="O47" i="9"/>
  <c r="P47" i="9"/>
  <c r="N47" i="9"/>
  <c r="N44" i="9"/>
  <c r="O44" i="9"/>
  <c r="P44" i="9"/>
  <c r="N45" i="9"/>
  <c r="O45" i="9"/>
  <c r="P45" i="9"/>
  <c r="P43" i="9"/>
  <c r="O43" i="9"/>
  <c r="N43" i="9"/>
  <c r="O37" i="9"/>
  <c r="P37" i="9"/>
  <c r="O38" i="9"/>
  <c r="P38" i="9"/>
  <c r="O39" i="9"/>
  <c r="P39" i="9"/>
  <c r="O40" i="9"/>
  <c r="P40" i="9"/>
  <c r="O41" i="9"/>
  <c r="P41" i="9"/>
  <c r="N37" i="9"/>
  <c r="N38" i="9"/>
  <c r="N39" i="9"/>
  <c r="N40" i="9"/>
  <c r="N41" i="9"/>
  <c r="P36" i="9"/>
  <c r="O36" i="9"/>
  <c r="N36" i="9"/>
  <c r="P33" i="9"/>
  <c r="P34" i="9"/>
  <c r="O33" i="9"/>
  <c r="O34" i="9"/>
  <c r="P32" i="9"/>
  <c r="O32" i="9"/>
  <c r="N33" i="9"/>
  <c r="N34" i="9"/>
  <c r="N32" i="9"/>
  <c r="O30" i="9"/>
  <c r="P30" i="9"/>
  <c r="O29" i="9"/>
  <c r="P29" i="9"/>
  <c r="N30" i="9"/>
  <c r="N29" i="9"/>
  <c r="O27" i="9"/>
  <c r="P27" i="9"/>
  <c r="N27" i="9"/>
  <c r="O25" i="9"/>
  <c r="P25" i="9"/>
  <c r="O24" i="9"/>
  <c r="P24" i="9"/>
  <c r="N25" i="9"/>
  <c r="N24" i="9"/>
  <c r="O23" i="9"/>
  <c r="P23" i="9"/>
  <c r="N23" i="9"/>
  <c r="P22" i="9"/>
  <c r="O22" i="9"/>
  <c r="N22" i="9"/>
  <c r="P19" i="9"/>
  <c r="O19" i="9"/>
  <c r="P12" i="9"/>
  <c r="P8" i="9"/>
  <c r="O12" i="9"/>
  <c r="O8" i="9"/>
  <c r="N19" i="9"/>
  <c r="N12" i="9"/>
  <c r="N8" i="9"/>
  <c r="N6" i="9"/>
  <c r="B64" i="11"/>
  <c r="B18" i="11"/>
  <c r="AJ52" i="9" l="1"/>
  <c r="Q8" i="9"/>
  <c r="B92" i="11"/>
  <c r="B93" i="11"/>
  <c r="A92" i="11"/>
  <c r="A93" i="11"/>
  <c r="B91" i="11"/>
  <c r="A91" i="11"/>
  <c r="B88" i="11"/>
  <c r="B89" i="11"/>
  <c r="A89" i="11"/>
  <c r="A88" i="11"/>
  <c r="B87" i="11"/>
  <c r="A87" i="11"/>
  <c r="B81" i="11"/>
  <c r="B82" i="11"/>
  <c r="B83" i="11"/>
  <c r="B84" i="11"/>
  <c r="B85" i="11"/>
  <c r="A81" i="11"/>
  <c r="A82" i="11"/>
  <c r="A83" i="11"/>
  <c r="A84" i="11"/>
  <c r="A85" i="11"/>
  <c r="B80" i="11"/>
  <c r="A80" i="11"/>
  <c r="B78" i="11"/>
  <c r="A78" i="11"/>
  <c r="A77" i="11"/>
  <c r="B77" i="11"/>
  <c r="B76" i="11"/>
  <c r="A76" i="11"/>
  <c r="B74" i="11"/>
  <c r="B73" i="11"/>
  <c r="A74" i="11"/>
  <c r="A73" i="11"/>
  <c r="B71" i="11"/>
  <c r="A71" i="11"/>
  <c r="B69" i="11"/>
  <c r="B68" i="11"/>
  <c r="B67" i="11"/>
  <c r="B66" i="11"/>
  <c r="B63" i="11"/>
  <c r="A64" i="11"/>
  <c r="A65" i="11"/>
  <c r="A66" i="11"/>
  <c r="A67" i="11"/>
  <c r="A68" i="11"/>
  <c r="A69" i="11"/>
  <c r="A63" i="11"/>
  <c r="B57" i="11"/>
  <c r="B58" i="11"/>
  <c r="B59" i="11"/>
  <c r="B60" i="11"/>
  <c r="B61" i="11"/>
  <c r="A58" i="11"/>
  <c r="A59" i="11"/>
  <c r="A60" i="11"/>
  <c r="A61" i="11"/>
  <c r="A62" i="11"/>
  <c r="A57" i="11"/>
  <c r="B56" i="11"/>
  <c r="A56" i="11"/>
  <c r="B55" i="11"/>
  <c r="B54" i="11"/>
  <c r="B53" i="11"/>
  <c r="A53" i="11"/>
  <c r="A54" i="11"/>
  <c r="A55" i="11"/>
  <c r="B52" i="11"/>
  <c r="A52" i="11"/>
  <c r="P20" i="9" l="1"/>
  <c r="Q40" i="9" l="1"/>
  <c r="P17" i="9"/>
  <c r="P16" i="9"/>
  <c r="P15" i="9"/>
  <c r="P14" i="9"/>
  <c r="P13" i="9"/>
  <c r="P11" i="9"/>
  <c r="P10" i="9"/>
  <c r="P9" i="9"/>
  <c r="O20" i="9"/>
  <c r="O17" i="9"/>
  <c r="O16" i="9"/>
  <c r="O15" i="9"/>
  <c r="O14" i="9"/>
  <c r="O13" i="9"/>
  <c r="O11" i="9"/>
  <c r="N11" i="9"/>
  <c r="O10" i="9"/>
  <c r="O9" i="9"/>
  <c r="N20" i="9"/>
  <c r="N17" i="9"/>
  <c r="N16" i="9"/>
  <c r="N15" i="9"/>
  <c r="N14" i="9"/>
  <c r="N13" i="9"/>
  <c r="N10" i="9"/>
  <c r="N9" i="9"/>
  <c r="C84" i="11" l="1"/>
  <c r="Q41" i="9"/>
  <c r="Q38" i="9"/>
  <c r="Q39" i="9"/>
  <c r="Q29" i="9"/>
  <c r="Q25" i="9"/>
  <c r="Q47" i="9"/>
  <c r="Q48" i="9"/>
  <c r="Q43" i="9"/>
  <c r="Q37" i="9"/>
  <c r="Q36" i="9"/>
  <c r="Q34" i="9"/>
  <c r="Q33" i="9"/>
  <c r="Q32" i="9"/>
  <c r="Q30" i="9"/>
  <c r="Q44" i="9"/>
  <c r="Q22" i="9"/>
  <c r="Q19" i="9"/>
  <c r="C66" i="11" l="1"/>
  <c r="C63" i="11"/>
  <c r="C85" i="11"/>
  <c r="C83" i="11"/>
  <c r="AM31" i="9" a="1"/>
  <c r="AM31" i="9" s="1"/>
  <c r="K56" i="6" s="1"/>
  <c r="C82" i="11"/>
  <c r="AM27" i="9"/>
  <c r="K54" i="6" s="1"/>
  <c r="C81" i="11"/>
  <c r="AM23" i="9" a="1"/>
  <c r="AM23" i="9" s="1"/>
  <c r="S35" i="9" a="1"/>
  <c r="S35" i="9" s="1"/>
  <c r="C80" i="11"/>
  <c r="C77" i="11"/>
  <c r="C78" i="11"/>
  <c r="S31" i="9" a="1"/>
  <c r="S31" i="9" s="1"/>
  <c r="C76" i="11"/>
  <c r="C74" i="11"/>
  <c r="C73" i="11"/>
  <c r="C69" i="11"/>
  <c r="C92" i="11"/>
  <c r="C91" i="11"/>
  <c r="C88" i="11"/>
  <c r="C87" i="11"/>
  <c r="AC102" i="9"/>
  <c r="AC103" i="9"/>
  <c r="AC104" i="9"/>
  <c r="S28" i="9" a="1"/>
  <c r="S28" i="9" s="1"/>
  <c r="P6" i="9"/>
  <c r="A100" i="11"/>
  <c r="B100" i="11"/>
  <c r="A101" i="11"/>
  <c r="B101" i="11"/>
  <c r="A102" i="11"/>
  <c r="B102" i="11"/>
  <c r="A104" i="11"/>
  <c r="B104" i="11"/>
  <c r="A105" i="11"/>
  <c r="B105" i="11"/>
  <c r="A106" i="11"/>
  <c r="B106" i="11"/>
  <c r="A108" i="11"/>
  <c r="B108" i="11"/>
  <c r="A109" i="11"/>
  <c r="B109" i="11"/>
  <c r="A110" i="11"/>
  <c r="B110" i="11"/>
  <c r="A114" i="11"/>
  <c r="B114" i="11"/>
  <c r="A115" i="11"/>
  <c r="B115" i="11"/>
  <c r="A116" i="11"/>
  <c r="B116" i="11"/>
  <c r="A117" i="11"/>
  <c r="B117" i="11"/>
  <c r="A118" i="11"/>
  <c r="B118" i="11"/>
  <c r="A119" i="11"/>
  <c r="B119" i="11"/>
  <c r="A120" i="11"/>
  <c r="B120" i="11"/>
  <c r="A122" i="11"/>
  <c r="B122" i="11"/>
  <c r="A123" i="11"/>
  <c r="B123" i="11"/>
  <c r="A124" i="11"/>
  <c r="B124" i="11"/>
  <c r="A125" i="11"/>
  <c r="B125" i="11"/>
  <c r="A126" i="11"/>
  <c r="B126" i="11"/>
  <c r="A127" i="11"/>
  <c r="B127" i="11"/>
  <c r="A128" i="11"/>
  <c r="B128" i="11"/>
  <c r="A129" i="11"/>
  <c r="B129" i="11"/>
  <c r="A130" i="11"/>
  <c r="B130" i="11"/>
  <c r="A131" i="11"/>
  <c r="B131" i="11"/>
  <c r="A132" i="11"/>
  <c r="B132" i="11"/>
  <c r="A133" i="11"/>
  <c r="B133" i="11"/>
  <c r="A134" i="11"/>
  <c r="B134" i="11"/>
  <c r="A135" i="11"/>
  <c r="B135" i="11"/>
  <c r="A136" i="11"/>
  <c r="B136" i="11"/>
  <c r="A137" i="11"/>
  <c r="B137" i="11"/>
  <c r="A138" i="11"/>
  <c r="B138" i="11"/>
  <c r="A139" i="11"/>
  <c r="B139" i="11"/>
  <c r="A140" i="11"/>
  <c r="B140" i="11"/>
  <c r="A141" i="11"/>
  <c r="B141" i="11"/>
  <c r="A142" i="11"/>
  <c r="B142" i="11"/>
  <c r="A143" i="11"/>
  <c r="B143" i="11"/>
  <c r="A144" i="11"/>
  <c r="B144" i="11"/>
  <c r="A145" i="11"/>
  <c r="B145" i="11"/>
  <c r="A146" i="11"/>
  <c r="B146" i="11"/>
  <c r="A147" i="11"/>
  <c r="B147" i="11"/>
  <c r="A148" i="11"/>
  <c r="B148" i="11"/>
  <c r="A149" i="11"/>
  <c r="B149" i="11"/>
  <c r="A150" i="11"/>
  <c r="B150" i="11"/>
  <c r="A151" i="11"/>
  <c r="B151" i="11"/>
  <c r="A152" i="11"/>
  <c r="B152" i="11"/>
  <c r="A154" i="11"/>
  <c r="B154" i="11"/>
  <c r="A155" i="11"/>
  <c r="B155" i="11"/>
  <c r="A156" i="11"/>
  <c r="B156" i="11"/>
  <c r="A157" i="11"/>
  <c r="B157" i="11"/>
  <c r="A158" i="11"/>
  <c r="B158" i="11"/>
  <c r="A159" i="11"/>
  <c r="B159" i="11"/>
  <c r="A160" i="11"/>
  <c r="B160" i="11"/>
  <c r="A161" i="11"/>
  <c r="B161" i="11"/>
  <c r="A162" i="11"/>
  <c r="B162" i="11"/>
  <c r="A163" i="11"/>
  <c r="B163" i="11"/>
  <c r="A164" i="11"/>
  <c r="B164" i="11"/>
  <c r="A165" i="11"/>
  <c r="B165" i="11"/>
  <c r="A166" i="11"/>
  <c r="B166" i="11"/>
  <c r="A167" i="11"/>
  <c r="B167" i="11"/>
  <c r="A168" i="11"/>
  <c r="B168" i="11"/>
  <c r="A169" i="11"/>
  <c r="B169" i="11"/>
  <c r="A170" i="11"/>
  <c r="B170" i="11"/>
  <c r="A171" i="11"/>
  <c r="B171" i="11"/>
  <c r="A172" i="11"/>
  <c r="B172" i="11"/>
  <c r="B99" i="11"/>
  <c r="A99" i="11"/>
  <c r="AM25" i="9" l="1"/>
  <c r="K53" i="6" s="1"/>
  <c r="K52" i="6"/>
  <c r="AF101" i="9" a="1"/>
  <c r="AF101" i="9" s="1"/>
  <c r="AQ12" i="9" s="1"/>
  <c r="A51" i="11"/>
  <c r="B51" i="11"/>
  <c r="B50" i="11"/>
  <c r="A50" i="11"/>
  <c r="A49" i="11"/>
  <c r="A29" i="11"/>
  <c r="B29" i="11"/>
  <c r="A30" i="11"/>
  <c r="B30" i="11"/>
  <c r="A31" i="11"/>
  <c r="B31" i="11"/>
  <c r="A32" i="11"/>
  <c r="B32" i="11"/>
  <c r="A33" i="11"/>
  <c r="B33" i="11"/>
  <c r="A34" i="11"/>
  <c r="A35" i="11"/>
  <c r="B35" i="11"/>
  <c r="A36" i="11"/>
  <c r="B36" i="11"/>
  <c r="A37" i="11"/>
  <c r="B37" i="11"/>
  <c r="A38" i="11"/>
  <c r="B38" i="11"/>
  <c r="A39" i="11"/>
  <c r="B39" i="11"/>
  <c r="A40" i="11"/>
  <c r="B40" i="11"/>
  <c r="A41" i="11"/>
  <c r="A42" i="11"/>
  <c r="B42" i="11"/>
  <c r="A43" i="11"/>
  <c r="B43" i="11"/>
  <c r="A44" i="11"/>
  <c r="B44" i="11"/>
  <c r="A15" i="11"/>
  <c r="B15" i="11"/>
  <c r="A16" i="11"/>
  <c r="B16" i="11"/>
  <c r="A17" i="11"/>
  <c r="B17" i="11"/>
  <c r="A18" i="11"/>
  <c r="A19" i="11"/>
  <c r="B19" i="11"/>
  <c r="A20" i="11"/>
  <c r="B20" i="11"/>
  <c r="A21" i="11"/>
  <c r="B21" i="11"/>
  <c r="A22" i="11"/>
  <c r="B22" i="11"/>
  <c r="A23" i="11"/>
  <c r="B23" i="11"/>
  <c r="A24" i="11"/>
  <c r="B24" i="11"/>
  <c r="A25" i="11"/>
  <c r="B25" i="11"/>
  <c r="A26" i="11"/>
  <c r="B26" i="11"/>
  <c r="A27" i="11"/>
  <c r="B27" i="11"/>
  <c r="A28" i="11"/>
  <c r="B14" i="11"/>
  <c r="A14" i="11"/>
  <c r="C33" i="6" l="1"/>
  <c r="V29" i="9"/>
  <c r="C123" i="11" l="1"/>
  <c r="AC71" i="9"/>
  <c r="V13" i="9"/>
  <c r="AJ59" i="9" s="1"/>
  <c r="V78" i="9"/>
  <c r="D35" i="9"/>
  <c r="D36" i="9"/>
  <c r="D34" i="9"/>
  <c r="D28" i="9"/>
  <c r="D29" i="9"/>
  <c r="D30" i="9"/>
  <c r="D31" i="9"/>
  <c r="D32" i="9"/>
  <c r="D27" i="9"/>
  <c r="D22" i="9"/>
  <c r="D23" i="9"/>
  <c r="D24" i="9"/>
  <c r="D25" i="9"/>
  <c r="D21" i="9"/>
  <c r="D7" i="9"/>
  <c r="D8" i="9"/>
  <c r="D9" i="9"/>
  <c r="D10" i="9"/>
  <c r="D11" i="9"/>
  <c r="D12" i="9"/>
  <c r="D13" i="9"/>
  <c r="D14" i="9"/>
  <c r="D15" i="9"/>
  <c r="D16" i="9"/>
  <c r="D17" i="9"/>
  <c r="D18" i="9"/>
  <c r="D19" i="9"/>
  <c r="D6" i="9"/>
  <c r="C35" i="9"/>
  <c r="C36" i="9"/>
  <c r="C34" i="9"/>
  <c r="C28" i="9"/>
  <c r="C29" i="9"/>
  <c r="C30" i="9"/>
  <c r="C31" i="9"/>
  <c r="C32" i="9"/>
  <c r="C27" i="9"/>
  <c r="C22" i="9"/>
  <c r="C23" i="9"/>
  <c r="C24" i="9"/>
  <c r="C25" i="9"/>
  <c r="C21" i="9"/>
  <c r="C7" i="9"/>
  <c r="C8" i="9"/>
  <c r="C9" i="9"/>
  <c r="C10" i="9"/>
  <c r="C11" i="9"/>
  <c r="C12" i="9"/>
  <c r="C13" i="9"/>
  <c r="C14" i="9"/>
  <c r="C15" i="9"/>
  <c r="C16" i="9"/>
  <c r="C17" i="9"/>
  <c r="C18" i="9"/>
  <c r="C19" i="9"/>
  <c r="C6" i="9"/>
  <c r="E12" i="6"/>
  <c r="D12" i="6"/>
  <c r="C12" i="6"/>
  <c r="B30" i="9"/>
  <c r="B31" i="9"/>
  <c r="B32" i="9"/>
  <c r="V61" i="9"/>
  <c r="V62" i="9"/>
  <c r="V63" i="9"/>
  <c r="V64" i="9"/>
  <c r="V65" i="9"/>
  <c r="V66" i="9"/>
  <c r="V67" i="9"/>
  <c r="V68" i="9"/>
  <c r="V69" i="9"/>
  <c r="V70" i="9"/>
  <c r="V71" i="9"/>
  <c r="V72" i="9"/>
  <c r="V73" i="9"/>
  <c r="V74" i="9"/>
  <c r="V75" i="9"/>
  <c r="V76" i="9"/>
  <c r="V77" i="9"/>
  <c r="V60" i="9"/>
  <c r="V30" i="9"/>
  <c r="V31" i="9"/>
  <c r="V32" i="9"/>
  <c r="V33" i="9"/>
  <c r="V34" i="9"/>
  <c r="V35" i="9"/>
  <c r="V36" i="9"/>
  <c r="V37" i="9"/>
  <c r="V38" i="9"/>
  <c r="V39" i="9"/>
  <c r="V40" i="9"/>
  <c r="V41" i="9"/>
  <c r="V42" i="9"/>
  <c r="V43" i="9"/>
  <c r="V44" i="9"/>
  <c r="V45" i="9"/>
  <c r="V46" i="9"/>
  <c r="V47" i="9"/>
  <c r="V48" i="9"/>
  <c r="V49" i="9"/>
  <c r="V50" i="9"/>
  <c r="V51" i="9"/>
  <c r="V52" i="9"/>
  <c r="V53" i="9"/>
  <c r="V54" i="9"/>
  <c r="V55" i="9"/>
  <c r="V56" i="9"/>
  <c r="V57" i="9"/>
  <c r="V58" i="9"/>
  <c r="V28" i="9"/>
  <c r="V21" i="9"/>
  <c r="V22" i="9"/>
  <c r="V23" i="9"/>
  <c r="V24" i="9"/>
  <c r="V25" i="9"/>
  <c r="V26" i="9"/>
  <c r="V20" i="9"/>
  <c r="V16" i="9"/>
  <c r="V17" i="9"/>
  <c r="V15" i="9"/>
  <c r="V12" i="9"/>
  <c r="V11" i="9"/>
  <c r="V7" i="9"/>
  <c r="V8" i="9"/>
  <c r="V9" i="9"/>
  <c r="V6" i="9"/>
  <c r="B6" i="9"/>
  <c r="AJ164" i="9" l="1"/>
  <c r="AJ58" i="9"/>
  <c r="AJ163" i="9"/>
  <c r="AJ57" i="9"/>
  <c r="AC111" i="9"/>
  <c r="AC107" i="9"/>
  <c r="AC106" i="9"/>
  <c r="Y59" i="9" a="1"/>
  <c r="Y59" i="9" s="1"/>
  <c r="K19" i="6" s="1"/>
  <c r="AC90" i="9"/>
  <c r="Y27" i="9" a="1"/>
  <c r="Y27" i="9" s="1"/>
  <c r="K18" i="6" s="1"/>
  <c r="AC66" i="9"/>
  <c r="AC63" i="9"/>
  <c r="Y19" i="9" a="1"/>
  <c r="Y19" i="9" s="1"/>
  <c r="K17" i="6" s="1"/>
  <c r="C109" i="11"/>
  <c r="Y14" i="9" a="1"/>
  <c r="Y14" i="9" s="1"/>
  <c r="K15" i="6" s="1"/>
  <c r="Y10" i="9" a="1"/>
  <c r="Y10" i="9" s="1"/>
  <c r="K14" i="6" s="1"/>
  <c r="Y5" i="9" a="1"/>
  <c r="Y5" i="9" s="1"/>
  <c r="K13" i="6" s="1"/>
  <c r="AC119" i="9"/>
  <c r="AC73" i="9"/>
  <c r="AC96" i="9"/>
  <c r="AC80" i="9"/>
  <c r="AC117" i="9"/>
  <c r="AC79" i="9"/>
  <c r="AC97" i="9"/>
  <c r="AC118" i="9"/>
  <c r="AC65" i="9"/>
  <c r="AC88" i="9"/>
  <c r="AC72" i="9"/>
  <c r="AC109" i="9"/>
  <c r="AC64" i="9"/>
  <c r="AC95" i="9"/>
  <c r="AC87" i="9"/>
  <c r="AC116" i="9"/>
  <c r="AC108" i="9"/>
  <c r="C172" i="11"/>
  <c r="AC124" i="9"/>
  <c r="AC94" i="9"/>
  <c r="AC86" i="9"/>
  <c r="AC78" i="9"/>
  <c r="AC123" i="9"/>
  <c r="AC115" i="9"/>
  <c r="C122" i="11"/>
  <c r="AC70" i="9"/>
  <c r="AC93" i="9"/>
  <c r="AC85" i="9"/>
  <c r="AC77" i="9"/>
  <c r="AC122" i="9"/>
  <c r="AC114" i="9"/>
  <c r="AC98" i="9"/>
  <c r="AC82" i="9"/>
  <c r="AC81" i="9"/>
  <c r="AC110" i="9"/>
  <c r="C114" i="11"/>
  <c r="AC62" i="9"/>
  <c r="AC100" i="9"/>
  <c r="AC92" i="9"/>
  <c r="AC84" i="9"/>
  <c r="AC76" i="9"/>
  <c r="AC121" i="9"/>
  <c r="AC113" i="9"/>
  <c r="AC67" i="9"/>
  <c r="AC74" i="9"/>
  <c r="AC89" i="9"/>
  <c r="AC68" i="9"/>
  <c r="AC99" i="9"/>
  <c r="AC91" i="9"/>
  <c r="AC83" i="9"/>
  <c r="AC75" i="9"/>
  <c r="AC120" i="9"/>
  <c r="AC112" i="9"/>
  <c r="C154" i="11"/>
  <c r="I33" i="9" a="1"/>
  <c r="I33" i="9" s="1"/>
  <c r="E17" i="6" s="1"/>
  <c r="AC37" i="9"/>
  <c r="C104" i="11"/>
  <c r="C141" i="11"/>
  <c r="C135" i="11"/>
  <c r="C129" i="11"/>
  <c r="C166" i="11"/>
  <c r="C160" i="11"/>
  <c r="AC38" i="9"/>
  <c r="C105" i="11"/>
  <c r="C119" i="11"/>
  <c r="C152" i="11"/>
  <c r="C146" i="11"/>
  <c r="C140" i="11"/>
  <c r="C134" i="11"/>
  <c r="C128" i="11"/>
  <c r="C171" i="11"/>
  <c r="C165" i="11"/>
  <c r="C159" i="11"/>
  <c r="AC39" i="9"/>
  <c r="C106" i="11"/>
  <c r="C148" i="11"/>
  <c r="C130" i="11"/>
  <c r="C124" i="11"/>
  <c r="C167" i="11"/>
  <c r="C161" i="11"/>
  <c r="C155" i="11"/>
  <c r="C120" i="11"/>
  <c r="C147" i="11"/>
  <c r="C99" i="11"/>
  <c r="AC41" i="9"/>
  <c r="C108" i="11"/>
  <c r="C118" i="11"/>
  <c r="C151" i="11"/>
  <c r="C145" i="11"/>
  <c r="C139" i="11"/>
  <c r="C133" i="11"/>
  <c r="C127" i="11"/>
  <c r="C170" i="11"/>
  <c r="C164" i="11"/>
  <c r="C158" i="11"/>
  <c r="AC27" i="9"/>
  <c r="C100" i="11"/>
  <c r="C142" i="11"/>
  <c r="AC29" i="9"/>
  <c r="C102" i="11"/>
  <c r="C117" i="11"/>
  <c r="C144" i="11"/>
  <c r="C138" i="11"/>
  <c r="C126" i="11"/>
  <c r="C169" i="11"/>
  <c r="C163" i="11"/>
  <c r="C157" i="11"/>
  <c r="C115" i="11"/>
  <c r="C136" i="11"/>
  <c r="AC43" i="9"/>
  <c r="C110" i="11"/>
  <c r="C150" i="11"/>
  <c r="C132" i="11"/>
  <c r="AC28" i="9"/>
  <c r="C101" i="11"/>
  <c r="C116" i="11"/>
  <c r="C149" i="11"/>
  <c r="C143" i="11"/>
  <c r="C137" i="11"/>
  <c r="C131" i="11"/>
  <c r="C125" i="11"/>
  <c r="C168" i="11"/>
  <c r="C162" i="11"/>
  <c r="C156" i="11"/>
  <c r="Y3" i="9" a="1"/>
  <c r="Y3" i="9" s="1"/>
  <c r="K12" i="6" s="1"/>
  <c r="Y18" i="9" a="1"/>
  <c r="Y18" i="9" s="1"/>
  <c r="K16" i="6" s="1"/>
  <c r="H26" i="9" a="1"/>
  <c r="H26" i="9" s="1"/>
  <c r="D16" i="6" s="1"/>
  <c r="I3" i="9" a="1"/>
  <c r="I3" i="9" s="1"/>
  <c r="E13" i="6" s="1"/>
  <c r="H33" i="9" a="1"/>
  <c r="H33" i="9" s="1"/>
  <c r="D17" i="6" s="1"/>
  <c r="I20" i="9" a="1"/>
  <c r="I20" i="9" s="1"/>
  <c r="E15" i="6" s="1"/>
  <c r="I5" i="9" a="1"/>
  <c r="I5" i="9" s="1"/>
  <c r="E14" i="6" s="1"/>
  <c r="H20" i="9" a="1"/>
  <c r="H20" i="9" s="1"/>
  <c r="D15" i="6" s="1"/>
  <c r="I26" i="9" a="1"/>
  <c r="I26" i="9" s="1"/>
  <c r="E16" i="6" s="1"/>
  <c r="H3" i="9" a="1"/>
  <c r="H3" i="9" s="1"/>
  <c r="H5" i="9" a="1"/>
  <c r="H5" i="9" s="1"/>
  <c r="AC26" i="9"/>
  <c r="AC42" i="9"/>
  <c r="AC6" i="9" l="1"/>
  <c r="AF105" i="9" a="1"/>
  <c r="AF105" i="9" s="1"/>
  <c r="C34" i="6" s="1"/>
  <c r="AM11" i="9" a="1"/>
  <c r="AM11" i="9" s="1"/>
  <c r="AF69" i="9" a="1"/>
  <c r="AF69" i="9" s="1"/>
  <c r="AQ11" i="9" s="1"/>
  <c r="AF40" i="9" a="1"/>
  <c r="AF40" i="9" s="1"/>
  <c r="C27" i="6" s="1"/>
  <c r="AM162" i="9" a="1"/>
  <c r="AM162" i="9" s="1"/>
  <c r="K72" i="6" s="1"/>
  <c r="C39" i="11"/>
  <c r="AC35" i="9"/>
  <c r="AC34" i="9"/>
  <c r="C38" i="11"/>
  <c r="AC36" i="9"/>
  <c r="C40" i="11"/>
  <c r="C14" i="11"/>
  <c r="D13" i="6"/>
  <c r="D14" i="6"/>
  <c r="O7" i="9"/>
  <c r="P7" i="9"/>
  <c r="O6" i="9"/>
  <c r="Q6" i="9" s="1"/>
  <c r="N7" i="9"/>
  <c r="B36" i="9"/>
  <c r="AM155" i="9" s="1" a="1"/>
  <c r="AM155" i="9" s="1"/>
  <c r="K60" i="6" s="1"/>
  <c r="B29" i="9"/>
  <c r="B7" i="9"/>
  <c r="B8" i="9"/>
  <c r="B9" i="9"/>
  <c r="B10" i="9"/>
  <c r="B11" i="9"/>
  <c r="B12" i="9"/>
  <c r="B13" i="9"/>
  <c r="B14" i="9"/>
  <c r="B15" i="9"/>
  <c r="AM15" i="9" s="1" a="1"/>
  <c r="AM15" i="9" s="1"/>
  <c r="K49" i="6" s="1"/>
  <c r="B16" i="9"/>
  <c r="B17" i="9"/>
  <c r="B18" i="9"/>
  <c r="B19" i="9"/>
  <c r="B34" i="9"/>
  <c r="AM160" i="9" s="1" a="1"/>
  <c r="AM160" i="9" s="1"/>
  <c r="K71" i="6" s="1"/>
  <c r="B35" i="9"/>
  <c r="AM157" i="9" s="1" a="1"/>
  <c r="AM157" i="9" s="1"/>
  <c r="K61" i="6" s="1"/>
  <c r="B28" i="9"/>
  <c r="AM180" i="9" s="1" a="1"/>
  <c r="AM180" i="9" s="1"/>
  <c r="K81" i="6" s="1"/>
  <c r="B27" i="9"/>
  <c r="B25" i="9"/>
  <c r="B22" i="9"/>
  <c r="B23" i="9"/>
  <c r="AM174" i="9" s="1" a="1"/>
  <c r="AM174" i="9" s="1"/>
  <c r="K79" i="6" s="1"/>
  <c r="B24" i="9"/>
  <c r="AM171" i="9" s="1" a="1"/>
  <c r="AM171" i="9" s="1"/>
  <c r="K78" i="6" s="1"/>
  <c r="B21" i="9"/>
  <c r="AM159" i="9" l="1" a="1"/>
  <c r="AM159" i="9" s="1"/>
  <c r="K70" i="6" s="1"/>
  <c r="AM181" i="9" a="1"/>
  <c r="AM181" i="9" s="1"/>
  <c r="K82" i="6" s="1"/>
  <c r="AM177" i="9" a="1"/>
  <c r="AM177" i="9" s="1"/>
  <c r="K80" i="6" s="1"/>
  <c r="AM29" i="9" a="1"/>
  <c r="AM29" i="9" s="1"/>
  <c r="K55" i="6" s="1"/>
  <c r="AM22" i="9"/>
  <c r="K51" i="6" s="1"/>
  <c r="AQ13" i="9"/>
  <c r="C32" i="6"/>
  <c r="C31" i="11"/>
  <c r="C18" i="11"/>
  <c r="C17" i="11"/>
  <c r="C16" i="11"/>
  <c r="C33" i="11"/>
  <c r="C24" i="11"/>
  <c r="C15" i="11"/>
  <c r="C21" i="11"/>
  <c r="C20" i="11"/>
  <c r="C25" i="11"/>
  <c r="C32" i="11"/>
  <c r="C27" i="11"/>
  <c r="C19" i="11"/>
  <c r="Q24" i="9"/>
  <c r="AQ7" i="9"/>
  <c r="C42" i="11"/>
  <c r="K48" i="6"/>
  <c r="AC31" i="9"/>
  <c r="C35" i="11"/>
  <c r="AC47" i="9"/>
  <c r="C44" i="11"/>
  <c r="AC33" i="9"/>
  <c r="C37" i="11"/>
  <c r="AC46" i="9"/>
  <c r="C43" i="11"/>
  <c r="AC10" i="9"/>
  <c r="AC7" i="9"/>
  <c r="AC8" i="9"/>
  <c r="AC9" i="9"/>
  <c r="AC25" i="9"/>
  <c r="AC24" i="9"/>
  <c r="AC23" i="9"/>
  <c r="AC19" i="9"/>
  <c r="AC17" i="9"/>
  <c r="AC16" i="9"/>
  <c r="AC13" i="9"/>
  <c r="AC12" i="9"/>
  <c r="AC11" i="9"/>
  <c r="K33" i="9" a="1"/>
  <c r="K33" i="9" s="1"/>
  <c r="AC45" i="9"/>
  <c r="G26" i="9" a="1"/>
  <c r="G26" i="9" s="1"/>
  <c r="C16" i="6" s="1"/>
  <c r="G3" i="9" a="1"/>
  <c r="G3" i="9" s="1"/>
  <c r="C13" i="6" s="1"/>
  <c r="G33" i="9" a="1"/>
  <c r="G33" i="9" s="1"/>
  <c r="C17" i="6" s="1"/>
  <c r="Q9" i="9"/>
  <c r="Q20" i="9"/>
  <c r="Q12" i="9"/>
  <c r="G5" i="9" a="1"/>
  <c r="G5" i="9" s="1"/>
  <c r="G20" i="9" a="1"/>
  <c r="G20" i="9" s="1"/>
  <c r="C15" i="6" s="1"/>
  <c r="Q15" i="9"/>
  <c r="Q10" i="9"/>
  <c r="Q16" i="9"/>
  <c r="Q7" i="9"/>
  <c r="Q13" i="9"/>
  <c r="Q11" i="9"/>
  <c r="Q14" i="9"/>
  <c r="Q17" i="9"/>
  <c r="K3" i="9" l="1" a="1"/>
  <c r="K3" i="9" s="1"/>
  <c r="AC22" i="9"/>
  <c r="S5" i="9" a="1"/>
  <c r="S5" i="9" s="1"/>
  <c r="C30" i="11"/>
  <c r="AM39" i="9" a="1"/>
  <c r="AM39" i="9" s="1"/>
  <c r="K57" i="6" s="1"/>
  <c r="AM166" i="9" a="1"/>
  <c r="AM166" i="9" s="1"/>
  <c r="K77" i="6" s="1"/>
  <c r="AM165" i="9" a="1"/>
  <c r="AM165" i="9" s="1"/>
  <c r="K76" i="6" s="1"/>
  <c r="AM151" i="9" a="1"/>
  <c r="AM151" i="9" s="1"/>
  <c r="K59" i="6" s="1"/>
  <c r="C64" i="11"/>
  <c r="S18" i="9" a="1"/>
  <c r="S18" i="9" s="1"/>
  <c r="AM7" i="9" a="1"/>
  <c r="AM7" i="9" s="1"/>
  <c r="K45" i="6" s="1"/>
  <c r="C68" i="11"/>
  <c r="AF44" i="9" a="1"/>
  <c r="AF44" i="9" s="1"/>
  <c r="C57" i="11"/>
  <c r="C60" i="11"/>
  <c r="C56" i="11"/>
  <c r="C61" i="11"/>
  <c r="C59" i="11"/>
  <c r="Q49" i="9"/>
  <c r="Q27" i="9"/>
  <c r="Q45" i="9"/>
  <c r="C58" i="11"/>
  <c r="C22" i="11"/>
  <c r="C36" i="11"/>
  <c r="C50" i="11"/>
  <c r="AC52" i="9"/>
  <c r="C52" i="11"/>
  <c r="AC18" i="9"/>
  <c r="C26" i="11"/>
  <c r="C55" i="11"/>
  <c r="C29" i="11"/>
  <c r="C54" i="11"/>
  <c r="AC51" i="9"/>
  <c r="C51" i="11"/>
  <c r="AC53" i="9"/>
  <c r="C53" i="11"/>
  <c r="AC15" i="9"/>
  <c r="C23" i="11"/>
  <c r="K26" i="9" a="1"/>
  <c r="K26" i="9" s="1"/>
  <c r="AC32" i="9"/>
  <c r="AF30" i="9" s="1" a="1"/>
  <c r="AF30" i="9" s="1"/>
  <c r="K5" i="9" a="1"/>
  <c r="K5" i="9" s="1"/>
  <c r="AC14" i="9"/>
  <c r="K20" i="9" a="1"/>
  <c r="K20" i="9" s="1"/>
  <c r="AC21" i="9"/>
  <c r="C14" i="6"/>
  <c r="AC61" i="9"/>
  <c r="AC56" i="9"/>
  <c r="AC58" i="9"/>
  <c r="AC59" i="9"/>
  <c r="AC57" i="9"/>
  <c r="AC60" i="9"/>
  <c r="AC54" i="9"/>
  <c r="AC55" i="9"/>
  <c r="AC50" i="9"/>
  <c r="AF20" i="9" l="1" a="1"/>
  <c r="AF20" i="9" s="1"/>
  <c r="AM3" i="9" a="1"/>
  <c r="AM3" i="9" s="1"/>
  <c r="K40" i="6" s="1"/>
  <c r="AM4" i="9" a="1"/>
  <c r="AM4" i="9" s="1"/>
  <c r="K41" i="6" s="1"/>
  <c r="AF48" i="9" a="1"/>
  <c r="AF48" i="9" s="1"/>
  <c r="AF49" i="9" a="1"/>
  <c r="AF49" i="9" s="1"/>
  <c r="S21" i="9" a="1"/>
  <c r="S21" i="9" s="1"/>
  <c r="C67" i="11"/>
  <c r="AM17" i="9" a="1"/>
  <c r="AM17" i="9" s="1"/>
  <c r="C71" i="11"/>
  <c r="S26" i="9"/>
  <c r="C93" i="11"/>
  <c r="S46" i="9" a="1"/>
  <c r="S46" i="9" s="1"/>
  <c r="C89" i="11"/>
  <c r="S3" i="9" a="1"/>
  <c r="S3" i="9" s="1"/>
  <c r="H12" i="6" s="1"/>
  <c r="S42" i="9" a="1"/>
  <c r="S42" i="9" s="1"/>
  <c r="AF3" i="9" a="1"/>
  <c r="AF3" i="9" s="1"/>
  <c r="AQ3" i="9" s="1"/>
  <c r="AF5" i="9" a="1"/>
  <c r="AF5" i="9" s="1"/>
  <c r="AQ4" i="9" s="1"/>
  <c r="AM8" i="9" a="1"/>
  <c r="AM8" i="9" s="1"/>
  <c r="K46" i="6" s="1"/>
  <c r="C28" i="6"/>
  <c r="AQ8" i="9"/>
  <c r="C26" i="6"/>
  <c r="AQ6" i="9"/>
  <c r="C23" i="6" l="1"/>
  <c r="AM10" i="9" a="1"/>
  <c r="AM10" i="9" s="1"/>
  <c r="K47" i="6" s="1"/>
  <c r="AQ9" i="9"/>
  <c r="C30" i="6"/>
  <c r="AM67" i="9" a="1"/>
  <c r="AM67" i="9" s="1"/>
  <c r="K58" i="6" s="1"/>
  <c r="AM38" i="9" a="1"/>
  <c r="AM38" i="9" s="1"/>
  <c r="AM33" i="9" a="1"/>
  <c r="AM33" i="9" s="1"/>
  <c r="K65" i="6" s="1"/>
  <c r="AM34" i="9" a="1"/>
  <c r="AM34" i="9" s="1"/>
  <c r="K66" i="6" s="1"/>
  <c r="C24" i="6"/>
  <c r="C25" i="6"/>
  <c r="AQ5" i="9"/>
  <c r="C31" i="6"/>
  <c r="AQ10" i="9"/>
  <c r="K50" i="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tc={6F8FD47D-FCC3-4CE5-9DD6-F58D3FA667F1}</author>
  </authors>
  <commentList>
    <comment ref="AJ4" authorId="0" shapeId="0" xr:uid="{6F8FD47D-FCC3-4CE5-9DD6-F58D3FA667F1}">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Que du Q et du J</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<sst xmlns="http://schemas.openxmlformats.org/spreadsheetml/2006/main" count="1191" uniqueCount="469">
  <si>
    <t>Prescription</t>
  </si>
  <si>
    <t>Surveillance</t>
  </si>
  <si>
    <t>Libellé</t>
  </si>
  <si>
    <t>Critère concerné</t>
  </si>
  <si>
    <t>Commentaire</t>
  </si>
  <si>
    <t>Personne rencontrée</t>
  </si>
  <si>
    <t>Critère du référentiel concerné</t>
  </si>
  <si>
    <t>Protocoles / procédures</t>
  </si>
  <si>
    <t>Identification de l'établissement</t>
  </si>
  <si>
    <t>Audit croisé sur la prise en charge médicamenteuse</t>
  </si>
  <si>
    <t xml:space="preserve">Date de l'audit : </t>
  </si>
  <si>
    <t>Nom des auditeurs :</t>
  </si>
  <si>
    <t>Eléments d'appréciation</t>
  </si>
  <si>
    <t>Evènements indésirables</t>
  </si>
  <si>
    <t>Num</t>
  </si>
  <si>
    <t>Préparation / Administration</t>
  </si>
  <si>
    <t>Stockage</t>
  </si>
  <si>
    <t>Mise en œuvre de la PECM</t>
  </si>
  <si>
    <t xml:space="preserve">Lien avec le critère du référentiel </t>
  </si>
  <si>
    <t>Comité, Commission de coordination gériatrique. Dernier compte-rendu (date, composition, thème abordé)</t>
  </si>
  <si>
    <t>3.6.1 - L'ESSMS définit sa stratégie de gestion du risque médicamenteux et s'assure de sa mise en œuvre</t>
  </si>
  <si>
    <t>3.13.1 - L'ESSMS organise le recueil et le traitement des évènements indésirables</t>
  </si>
  <si>
    <t>3.13.2 - L'ESSMS communique sur le traitement des évènements indésirables auprès des parties prenantes</t>
  </si>
  <si>
    <t>3.13.3 - Les professionnels déclarent et analysent en équipe les évènements indésirables et mettent en place des actions correctives</t>
  </si>
  <si>
    <t>3.8.2 - L'ESSMS met en œuvre un processus d'accueil et d'intégration des nouveaux professionnels et intervenants</t>
  </si>
  <si>
    <t>3.6.5 - Les professionnels sont régulièrement sensibilisés et/ou formés à la prévention et à la gestion du risque médicamenteux</t>
  </si>
  <si>
    <t>1.15.6 - Les professionnels repèrent de manière précoce les risques en santé pour la personne accompagnée et alertent les personnes-ressources</t>
  </si>
  <si>
    <t>Formation / Information</t>
  </si>
  <si>
    <t>3.13.4 - Les professionnels sont régulièrement sensibilisés et/ou formés à la gestion des évènements indésirables</t>
  </si>
  <si>
    <t>1.15.4 - La personne est actrice de ses choix sur son accompagnement en santé, la stratégie thérapeutique et les soins qui lui sont proposés</t>
  </si>
  <si>
    <t>3.6.3 - Les professionnels accompagnent les personnes dans la continuité de leur prise en charge médicamenteuse</t>
  </si>
  <si>
    <t>Nom de l'EHPAD :</t>
  </si>
  <si>
    <t>Nombre de résidents :</t>
  </si>
  <si>
    <t>Unité / Accueil spécifique (Unité protégée, accueil de jour, PASA…) :</t>
  </si>
  <si>
    <t>3.6.1 - L'ESSMS définit sa stratégie de gestion du risque médicamenteux et s'assure de sa mise en œuvre
3.6.2 - Les professionnels respectent la sécurisation du circuit du médicament</t>
  </si>
  <si>
    <t>3.15.2 - L'ESSMS définit et déploie sa stratégie numérique.</t>
  </si>
  <si>
    <t xml:space="preserve">3.6.1 - L'ESSMS définit sa stratégie de gestion du risque médicamenteux et s'assure de sa mise en œuvre
3.13.1 - L’ESSMS organise le recueil et le traitement des évènements indésirables. </t>
  </si>
  <si>
    <t>3.6.2 - Les professionnels respectent la sécurisation du circuit du médicament</t>
  </si>
  <si>
    <t>3.6.3 - Les professionnels accompagnent les personnes dans la continuité de leur prise en charge médicamenteuse.
3.6.2 - Les professionnels respectent la sécurisation du circuit du médicament</t>
  </si>
  <si>
    <t>1.12.2 - Les professionnels évaluent régulièrement les besoins de la personne accompagnée pour favoriser ou préserver son autonomie.</t>
  </si>
  <si>
    <t>Prescription / Dispensation</t>
  </si>
  <si>
    <t>Pharmacien</t>
  </si>
  <si>
    <t>Projet d'accompagnement</t>
  </si>
  <si>
    <t>Une politique qualité et sécurité de la prise en charge médicamenteuse est  validée dans le projet d'établissement</t>
  </si>
  <si>
    <t>L'organisation du circuit du médicament est abordée dans le cadre du conseil de la vie sociale</t>
  </si>
  <si>
    <t>L'établissement a communiqué en interne sur les enjeux de la sécurisation de la PECM et les risques d'erreurs médicamenteuses</t>
  </si>
  <si>
    <t>L'établissement a constitué et réuni un comité PECM</t>
  </si>
  <si>
    <t xml:space="preserve">Les résidents présentant des risques dans la prise en charge médicamenteuse sont identifiés </t>
  </si>
  <si>
    <t>Les évènements indésirables graves médicamenteux sont signalés sur le portail national</t>
  </si>
  <si>
    <t>Les modalités de la prise en charge médicamenteuse de votre établissement sont expliquées lors de l'accueil d'un nouveau professionnel ou médecins traitants / intervenants remplaçants</t>
  </si>
  <si>
    <t>Une liste préférentielle des médicaments est élaborée (liste des médicaments à utiliser préférentiellement, par classes pharmaco-thérapeutiques) et connue par les médecins traitants et l'équipe soignante</t>
  </si>
  <si>
    <t>Un protocole décrit la conduite à tenir en cas d'impossibilité d'accéder au logiciel informatique de soins ou de prescriptions (panne informatique, panne réseau…)</t>
  </si>
  <si>
    <t>Toutes les prescriptions sont retrouvées sur un support unique prescription/aministration pour l'ensemble du traitement, sans retranscription</t>
  </si>
  <si>
    <t>Une évaluation gériatrique standardisée est systématiquement réalisée à l'entrée et réévaluée</t>
  </si>
  <si>
    <t>Les allergies éventuelles à des médicaments des résidents sont systématiquement mentionnées dans son dossier</t>
  </si>
  <si>
    <t>La fonction rénale du résident est évaluée au moins une fois par an et notée dans son dossier</t>
  </si>
  <si>
    <t>La prescription se fait préférentiellement en dénomination commune internationale (DCI). Lorsque la prescription mentionne les noms de spécialités, la DCI doit être aussi systématiquement indiquée</t>
  </si>
  <si>
    <t>Les modalités de dilution des médicaments injectables (nature et volume du véhicule) sont prescrites ou renvoient à un protocole validé par l'établissement</t>
  </si>
  <si>
    <t>L'autonomie du résident est évaluée et tracée à son admission</t>
  </si>
  <si>
    <t>L'autonomie du résident pour prendre lui-même ses médicaments est tracée et réévaluée régulièrement</t>
  </si>
  <si>
    <t xml:space="preserve">Si le résident gère seul son traitement, les conditions de gestion, de détention des médicaments et des informations fournies au résident sont tracées dans son dossier                           </t>
  </si>
  <si>
    <t>Une fiche de déclaration d'évènement indésirable médicamenteux est connue des professionnels</t>
  </si>
  <si>
    <t>Pour encourager la déclaration des erreurs médicamenteuses, la charte "d'incitation à la déclaration" est connue des professionnels</t>
  </si>
  <si>
    <t>Des réunions d'analyses collectives sur les évènements indésirables sont organisées</t>
  </si>
  <si>
    <t>La procédure générale et les protocoles sur l'ensemble du processus de prise en charge médicamenteuse sont accessibles et connus par les équipes médicales et soignantes</t>
  </si>
  <si>
    <t>La personne accompagnée est associée à la gestion de son traitement médicamenteux</t>
  </si>
  <si>
    <t>Lors de l'entrée du résident, ou lors du retour d'une hospitalisation intercurrente, les modifications du traitement (arrêt, substitution ou modification) réalisées à l'entrée du résident ou au cours de son hospitalisation sont expliquées au résident et/ou à la famille/entourage</t>
  </si>
  <si>
    <t>Les prescriptions orales sont limitées aux urgences vitales</t>
  </si>
  <si>
    <t>L'accès au logiciel de prescription est sécurisé par un identifiant et un mot de passe confidentiel et reservé exclusivement à chaque prescripteur</t>
  </si>
  <si>
    <t>Les retraits de lot sont mis en œuvre dès publication de l'alerte</t>
  </si>
  <si>
    <t>Les délivrances nominatives arrivent dans des contenants scellés (bacs, tiroirs, casiers, sachets…) adaptés au mode de rangement de l'établissement</t>
  </si>
  <si>
    <t>Le principe de rangement des médicaments permet d'éloigner physiquement les médicaments à risque de confusion</t>
  </si>
  <si>
    <t xml:space="preserve">Les médicaments stupéfiants sont conservés dans un dispositif de rangement (armoire ou coffre sécurisé) :
- séparé et banalisé 
- fermé à clé après chaque utilisation 
- réservé à cet usage </t>
  </si>
  <si>
    <t>Les bouteilles d'oxygène au sein de l'établissement sont détenues dans un local identifié, aéré et loin de toute source de chaleur et sont arrimées et en position verticale</t>
  </si>
  <si>
    <t>Le stock de médicaments pour besoins urgents de l'établissement a fait l'objet d'une dotation qualitative et quantitative, définie par le médecin coordonnateur et révisée au moins une fois par an. 
La gestion des stocks et des périmés est organisée et tracée</t>
  </si>
  <si>
    <t>Les médicaments stupéfiants ou assimilés stupéfiants non utilisés sont retournés à la pharmacie pour être détruits selon l'article R5132-36 (décret du 31 mars 2010)</t>
  </si>
  <si>
    <t>Les médicaments périmés ou non identifiables selon la réglementation sont directement collectés dans un carton CYCLAMED ou jetés dans un collecteur spécifique DASRI</t>
  </si>
  <si>
    <t>Les modalités de transport entre la pharmacie et l'EHPAD sont organisées et sécurisées</t>
  </si>
  <si>
    <t>Les médicaments sont rangés immédiatement après réception ou isolés  dans des conditions propres à assurer leur conservation dans l'attente du rangement</t>
  </si>
  <si>
    <t>Un double contrôle des tiroirs ou piluliers préparés est effectué</t>
  </si>
  <si>
    <t>La préparation et l'administration des médicaments sont faites au regard de la prescription initiale, et non d'une retranscription de cette prescription</t>
  </si>
  <si>
    <t>Le pilulier utilisé pour apporter les doses à administrer jusqu'à la chambre est identifié avec nom, prénom, date de naissance, jour et moment de prise, éventuellement photo du résident</t>
  </si>
  <si>
    <t>Les tiroirs sont visuellement propres (nettoyage organisé)</t>
  </si>
  <si>
    <t>En cas de modification d'un traitement (remplacement, suppression), le médicament concerné est immédiatement (et avant la prise suivante) remplacé ou retiré du pilulier du résident</t>
  </si>
  <si>
    <t>L'établissement dispose d'une base de données sur le médicament, certifiée par la Haute Autorité de Santé</t>
  </si>
  <si>
    <t>L'identité du résident est vérifiée et tracée à chaque administration (changement de place à table, changement de chambre, chambre double, trombinoscope)</t>
  </si>
  <si>
    <t>La concordance entre les doses préparées et la prescription est réalisée</t>
  </si>
  <si>
    <t>L'administration des médicaments est tracée en temps réel sur un support validé, au regard de la prescription (y compris pour les médicaments en prescription conditionnelle)</t>
  </si>
  <si>
    <t xml:space="preserve">La non-administration et son motif sont tracés dans le dossier médical (refus, problèmes de déglutition…) et le médecin coordonnateur ou médecin traitant en est informé </t>
  </si>
  <si>
    <t>La personne qui administre les médicaments est identifiée</t>
  </si>
  <si>
    <t>La personne qui réalise l'aide à la prise est identifiée</t>
  </si>
  <si>
    <t>Les personnes chargées d'aide à la prise des médicaments informent l'IDE de toute difficulté survenue lors de l'administration</t>
  </si>
  <si>
    <t>Pour les résidents non autonomes, aucun traitement médicamenteux n'est retrouvé dans la chambre (même de manière sécurisée)</t>
  </si>
  <si>
    <t>Dans le cas où le patient est autonome, les IDE, médecins ou le pharmacien lui expliquent le traitement, les consignes particulières de prises (avant, pendant, après le repas...) et s'assurent de sa compréhension</t>
  </si>
  <si>
    <t>EHPAD avec ou sans PUI :</t>
  </si>
  <si>
    <t>Présence d'IDE la nuit :</t>
  </si>
  <si>
    <t>Stratégie et enjeux de la sécurisation de la prise en charge médicamenteuse (PECM)</t>
  </si>
  <si>
    <t>Une fiche de signalement des évènements indésirables médicamenteux est à disposition des professionnels</t>
  </si>
  <si>
    <t>L’expression du résident sur sa douleur est favorisée tout au long de son accompagnement. Une traçabilité de la prise en compte de sa douleur est retrouvée dans son dossier</t>
  </si>
  <si>
    <r>
      <t xml:space="preserve">3.6.1 - L'ESSMS définit sa stratégie de gestion du risque médicamenteux et s'assure de sa mise en œuvre
</t>
    </r>
    <r>
      <rPr>
        <sz val="10"/>
        <rFont val="Calibri"/>
        <family val="2"/>
        <scheme val="minor"/>
      </rPr>
      <t>3.8.6 - Les professionnels sont régulièrement sensibilisés et/ou formés aux RBPP, procédures et références spécifiques à leur cadre d’intervention</t>
    </r>
    <r>
      <rPr>
        <sz val="10"/>
        <color rgb="FFFF0000"/>
        <rFont val="Calibri"/>
        <family val="2"/>
        <scheme val="minor"/>
      </rPr>
      <t xml:space="preserve"> </t>
    </r>
  </si>
  <si>
    <t xml:space="preserve">3.6.1 - L'ESSMS définit sa stratégie de gestion du risque médicamenteux et s'assure de sa mise en œuvre
3.8.6 - Les professionnels sont régulièrement sensibilisés et/ou formés aux RBPP, procédures et références spécifiques à leur cadre d’intervention </t>
  </si>
  <si>
    <r>
      <t xml:space="preserve">3.6.2 - Les professionnels respectent la sécurisation du circuit du médicament
</t>
    </r>
    <r>
      <rPr>
        <sz val="10"/>
        <rFont val="Calibri"/>
        <family val="2"/>
        <scheme val="minor"/>
      </rPr>
      <t>3.15.2 - L'ESSMS définit et déploie sa stratégie numérique</t>
    </r>
  </si>
  <si>
    <t>Les médicaments sont détenus dans des locaux (armoires ou autres dispositifs de rangement) fermés à clé ou disposant d'un mode de fermeture assurant la même sécurité avec accès uniquement aux personnes habilitées</t>
  </si>
  <si>
    <t>Cadre/IDE/AS/médecin…</t>
  </si>
  <si>
    <t>Médecin/IDE/Cadre…</t>
  </si>
  <si>
    <t>Cadre/IDE/AS</t>
  </si>
  <si>
    <t>Cadre/IDE/AS…</t>
  </si>
  <si>
    <t>Médecin</t>
  </si>
  <si>
    <t>Cadre/IDE/Pharmacien…</t>
  </si>
  <si>
    <t>Cadre/IDE/ Pharmacien/Médecin…</t>
  </si>
  <si>
    <t>Les professionnels ont été formés aux enjeux sécuritaires, environnementaux et économiques de l'élimination des médicaments non utilisés</t>
  </si>
  <si>
    <t>Cadre/IDE</t>
  </si>
  <si>
    <t>Cadre/IDE/Médecin</t>
  </si>
  <si>
    <t>Cadre/IDE/AS/Médecin</t>
  </si>
  <si>
    <t>Cadre/IDE/AS/Médecin/Pharmacien</t>
  </si>
  <si>
    <t>Un plan d'action personnalisé est mis en place à la suite d'un auto-diagnostic, de l'analyse des évènements indésirables et des situations à risque</t>
  </si>
  <si>
    <t>Une communication sur le traitement des évènements indésirables est organisée</t>
  </si>
  <si>
    <t>Cotation</t>
  </si>
  <si>
    <t>Dossier
1</t>
  </si>
  <si>
    <t>Dossier
2</t>
  </si>
  <si>
    <t>Dossier
3</t>
  </si>
  <si>
    <t>Stratégie de la prise en charge médicamenteuse (PECM)</t>
  </si>
  <si>
    <t>Stratégie et enjeux de la sécurisation de la PECM</t>
  </si>
  <si>
    <t>% de conformité</t>
  </si>
  <si>
    <t>Oui</t>
  </si>
  <si>
    <t>Non</t>
  </si>
  <si>
    <t xml:space="preserve">Interviewer les équipes médicales et soignantes : consultation et accessibilité </t>
  </si>
  <si>
    <t>AUDIT TERRAIN</t>
  </si>
  <si>
    <t>NC</t>
  </si>
  <si>
    <t>crit 13</t>
  </si>
  <si>
    <t>crit 14</t>
  </si>
  <si>
    <t>crit 15</t>
  </si>
  <si>
    <t>crit 16</t>
  </si>
  <si>
    <t>crit 17</t>
  </si>
  <si>
    <t xml:space="preserve">Audit terrain : </t>
  </si>
  <si>
    <t>crit 1</t>
  </si>
  <si>
    <t>crit 2</t>
  </si>
  <si>
    <t>crit 3</t>
  </si>
  <si>
    <t>crit 4</t>
  </si>
  <si>
    <t>crit 18</t>
  </si>
  <si>
    <t>crit 19</t>
  </si>
  <si>
    <t>crit 5</t>
  </si>
  <si>
    <t>crit 6</t>
  </si>
  <si>
    <t xml:space="preserve">Stratégie de la PECM </t>
  </si>
  <si>
    <t>Protocoles/procédures</t>
  </si>
  <si>
    <t>crit 7</t>
  </si>
  <si>
    <t>crit 8</t>
  </si>
  <si>
    <t>crit 9</t>
  </si>
  <si>
    <t>crit 10</t>
  </si>
  <si>
    <t>crit 11</t>
  </si>
  <si>
    <t>crit 12</t>
  </si>
  <si>
    <t>crit 20</t>
  </si>
  <si>
    <t>crit 21</t>
  </si>
  <si>
    <t>crit 22</t>
  </si>
  <si>
    <t>cotation</t>
  </si>
  <si>
    <t>Stratégie et enjeux de la sécu de la PECM</t>
  </si>
  <si>
    <t>score global :</t>
  </si>
  <si>
    <t>score général :</t>
  </si>
  <si>
    <t>3.6.4 – Les professionnels alertent en cas de risque lié à la prise en charge médicamenteuse, dont la iatrogénie.</t>
  </si>
  <si>
    <t>Pour les établissements sans pharmacie à usage interne (PUI), une convention existe entre votre établissement et la pharmacie d'officine.
Pour les établissements avec PUI, une procédure définit les liens organisationnels avec la PUI</t>
  </si>
  <si>
    <t>L'établissement organise des formations et sensibilisations portant sur la sécurisation du circuit du médicament, y compris iatrogénie, identitovigilance et prise en charge de la douleur</t>
  </si>
  <si>
    <t>crit 23</t>
  </si>
  <si>
    <t>crit 24</t>
  </si>
  <si>
    <t>crit 25</t>
  </si>
  <si>
    <t>Moy des 3 dossiers</t>
  </si>
  <si>
    <t>Les professionnels dans votre établissement ont coconstruit la stratégie de prise en charge de la douleur des personnes accompagnées avec une réévaluation régulière</t>
  </si>
  <si>
    <t>Onglet Audit terrain</t>
  </si>
  <si>
    <t xml:space="preserve">Mise en œuvre de la PECM </t>
  </si>
  <si>
    <t>Prescription / dispensation</t>
  </si>
  <si>
    <t>Préparation / administration</t>
  </si>
  <si>
    <t>crit 26</t>
  </si>
  <si>
    <t>crit 27</t>
  </si>
  <si>
    <t>crit 28</t>
  </si>
  <si>
    <t>crit 29</t>
  </si>
  <si>
    <t>crit 30</t>
  </si>
  <si>
    <t>crit 31</t>
  </si>
  <si>
    <t>crit 32</t>
  </si>
  <si>
    <t>crit 33</t>
  </si>
  <si>
    <t>crit 34</t>
  </si>
  <si>
    <t>crit 35</t>
  </si>
  <si>
    <t>crit 36</t>
  </si>
  <si>
    <t>crit 37</t>
  </si>
  <si>
    <t>crit 38</t>
  </si>
  <si>
    <t>crit 39</t>
  </si>
  <si>
    <t>crit 40</t>
  </si>
  <si>
    <t>crit 41</t>
  </si>
  <si>
    <t>crit 42</t>
  </si>
  <si>
    <t>crit 43</t>
  </si>
  <si>
    <t>crit 44</t>
  </si>
  <si>
    <t>crit 45</t>
  </si>
  <si>
    <t>crit 46</t>
  </si>
  <si>
    <t>crit 47</t>
  </si>
  <si>
    <t>crit 48</t>
  </si>
  <si>
    <t>crit 49</t>
  </si>
  <si>
    <t>crit 50</t>
  </si>
  <si>
    <t>crit 51</t>
  </si>
  <si>
    <t>crit 52</t>
  </si>
  <si>
    <t>crit 53</t>
  </si>
  <si>
    <t>crit 54</t>
  </si>
  <si>
    <t>crit 55</t>
  </si>
  <si>
    <t>crit 56</t>
  </si>
  <si>
    <t>crit 57</t>
  </si>
  <si>
    <t>crit 58</t>
  </si>
  <si>
    <t>crit 59</t>
  </si>
  <si>
    <t>crit 60</t>
  </si>
  <si>
    <t>crit 61</t>
  </si>
  <si>
    <t>crit 62</t>
  </si>
  <si>
    <t>crit 63</t>
  </si>
  <si>
    <t>crit 64</t>
  </si>
  <si>
    <t>crit 65</t>
  </si>
  <si>
    <t xml:space="preserve">Compilation 3 onglets </t>
  </si>
  <si>
    <t xml:space="preserve"> </t>
  </si>
  <si>
    <t>Crit 1.15.4</t>
  </si>
  <si>
    <t>Crit 3.6.1</t>
  </si>
  <si>
    <t>Crit 3.6.2</t>
  </si>
  <si>
    <t>Crit 3.6.3</t>
  </si>
  <si>
    <t>Crit 3.6.4</t>
  </si>
  <si>
    <t>Crit 3.6.5</t>
  </si>
  <si>
    <t>Crit 3.13.1</t>
  </si>
  <si>
    <t>Crit 3.13.2</t>
  </si>
  <si>
    <t>Crit 3.13.3</t>
  </si>
  <si>
    <t>Crit 3.13.4</t>
  </si>
  <si>
    <t>Crit 1.16.1</t>
  </si>
  <si>
    <t>Crit 1.16.2</t>
  </si>
  <si>
    <t>Crit 1.16.4</t>
  </si>
  <si>
    <t>Crit 1.16.5</t>
  </si>
  <si>
    <t>Stratégie de gestion du risque médicamenteux</t>
  </si>
  <si>
    <t>Recueil et traitement des EI</t>
  </si>
  <si>
    <t>PEC de la douleur</t>
  </si>
  <si>
    <t>Association de la personne accompagnée à la gestion de son traitement médicamenteux</t>
  </si>
  <si>
    <t>cot max</t>
  </si>
  <si>
    <t>Stratégie de la PECM</t>
  </si>
  <si>
    <t xml:space="preserve"> Moyenne globale</t>
  </si>
  <si>
    <t>RESULTAT PAR ONGLET</t>
  </si>
  <si>
    <t>RESULTAT GLOBAL</t>
  </si>
  <si>
    <t>LIEN AVEC LES CRITERES DU NOUVEAU REFERENTIEL</t>
  </si>
  <si>
    <t>Thématique : Accompagnement à la santé</t>
  </si>
  <si>
    <t>Thématique : Démarche qualité et gestion des risques</t>
  </si>
  <si>
    <t>CRIT 1.15.4 – La personne accompagnée est associée à la gestion de son traitement médicamenteux pour favoriser sa compréhension et son adhésion et s’assurer de sa continuité</t>
  </si>
  <si>
    <t>Objectif 1.15 - La personne est actrice de ses choix sur son accompagnement en santé, la stratégie thérapeutique et les soins qui lui sont proposés</t>
  </si>
  <si>
    <t>Objectif 1.16 - La personne accompagnée bénéficie d'une prise en charge de ses douleurs</t>
  </si>
  <si>
    <t>CRIT 1.16.1 – La personne s’exprime sur la manière dont sont prises en charge ses douleurs tout au long de son accompagnement</t>
  </si>
  <si>
    <t>CRIT 1.16.2 – Les professionnels repèrent et/ou évaluent régulièrement et tracent les douleurs de la personne accompagnée selon des modalités adaptées</t>
  </si>
  <si>
    <t>CRIT 1.16.4 – Les professionnels coconstruisent avec la personne accompagnée, la stratégie de prise en charge de la douleur</t>
  </si>
  <si>
    <t>CRIT 1.16.5 – Les professionnels alertent et/ou mobilisent tous les moyens nécessaires pour soulager la douleur de la personne accompagnée</t>
  </si>
  <si>
    <t>CRIT 3.6.1 – L’ESSMS définit sa stratégie de gestion du risque médicamenteux et s’assure de sa mise en œuvre</t>
  </si>
  <si>
    <t>CRIT 3.6.3 – Les professionnels accompagnent les personnes dans la continuité de leur prise en charge médicamenteuse</t>
  </si>
  <si>
    <t>CRIT 3.6.4 – Les professionnels alertent en cas de risque lié à la prise en charge médicamenteuse, dont la iatrogénie</t>
  </si>
  <si>
    <t>CRIT 3.6.5 – Les professionnels sont régulièrement sensibilisés et/ou formés à la prévention et à la gestion du risque médicamenteux</t>
  </si>
  <si>
    <t>CRIT 3.13.4 – Les professionnels sont régulièrement sensibilisés et/ou formés à la gestion des évènements indésirables</t>
  </si>
  <si>
    <t>Objectif 3.13 - L'ESSMS assure le recueil et le traitement des évènements indésirables</t>
  </si>
  <si>
    <t>(Critères impératifs indiqués en jaune)</t>
  </si>
  <si>
    <t>SYNTHESE</t>
  </si>
  <si>
    <t xml:space="preserve">L’Omédit Normandie et le réseau Qual’Va ont créé cette grille d'auto-évaluation et d'audit croisé afin de vous permettre de mieux répondre aux exigences de la HAS. 
L’auto-évaluation n’est pas obligatoire dans l'évaluation HAS. Toutefois, l’ESSMS est encouragé à réaliser une auto-évaluation pour alimenter la dynamique d’amélioration continue de la qualité. Elle permet également à la structure de se familiariser avec la nouvelle démarche d’évaluation, de permettre aux professionnels de s’approprier les exigences du référentiel et de mettre à jour le plan d’action qualité.
Cette grille a pour but de vous aider à évaluer le management de la qualité et la gestion des risques autour de la prise en charge médicamenteuse. </t>
  </si>
  <si>
    <t xml:space="preserve">Observer </t>
  </si>
  <si>
    <t>Observer</t>
  </si>
  <si>
    <t>Cadre/IDE/Pharmacien/Réf Qualité…</t>
  </si>
  <si>
    <t>Cadre/IDE/AS/Pharmacien/Réf Qualité…</t>
  </si>
  <si>
    <t>L'établissement réalise une évaluation de la PECM avec une périodicité définie</t>
  </si>
  <si>
    <t>Auto-évaluation type Qual'Va/OMéDIT</t>
  </si>
  <si>
    <t>La réévaluation pluriprofessionnelle des traitements est organisée est fait l'objet d'un protocole écrit</t>
  </si>
  <si>
    <t>Des actions sont mises en œuvre pour éviter tout risque de retranscription lors de la prescription à l'administration</t>
  </si>
  <si>
    <t xml:space="preserve">Une procédure sur le stockage des médicaments existe. Les péremptions sont régulièrement vérifiées. </t>
  </si>
  <si>
    <t>Les professionnels alertent les personnes-ressources en cas de risque identifié.
Les professionnels surveillent les signes de non-observance et de iatrogénie médicamenteuse chez les personnes accompagnées. Une traçabilité et/ou une communication particulière vers le prescripteur est faite systématiquement</t>
  </si>
  <si>
    <t>1.16.4 – Les professionnels coconstruisent avec la personne accompagnée, la stratégie de prise en charge de la douleur</t>
  </si>
  <si>
    <t>AUDIT FLASH</t>
  </si>
  <si>
    <t>AUDIT DOSSIERS</t>
  </si>
  <si>
    <t>Réponses (renseigner la date)</t>
  </si>
  <si>
    <t>../../….</t>
  </si>
  <si>
    <t>Date de réalisation de l'audit flash</t>
  </si>
  <si>
    <t>Onglet Audit dossiers</t>
  </si>
  <si>
    <t>Onglet Audit flash</t>
  </si>
  <si>
    <t>Audit flash :</t>
  </si>
  <si>
    <t xml:space="preserve">Audit dossiers : </t>
  </si>
  <si>
    <t>Flash 1</t>
  </si>
  <si>
    <t>Flash 2</t>
  </si>
  <si>
    <t>Flash 3</t>
  </si>
  <si>
    <t>% d'avancement de la démarche d'amélioration</t>
  </si>
  <si>
    <t>Graphique Résultat Global "Sans NC"</t>
  </si>
  <si>
    <t>Il existe une liste des médicaments préférentiels (Livret thérapeutique) définie en concertation avec le médecin coordonnateur, les médecins traitants et le pharmacien gérant de la PUI ou le pharmacien de l'officine ayant passé convention avec l'EHPAD</t>
  </si>
  <si>
    <t xml:space="preserve">L'EHPAD a pris les dispositions adéquates pour que le pharmacien accède aux informations nécessaires pour analyser l'ordonnance. 
Le pharmacien réalise une analyse pharmaceutique au regard des ordonnances originales et des données biologiques.
Ces avis pharmaceutiques sont tracés dans le dossier du résident avec information de l'équipe </t>
  </si>
  <si>
    <r>
      <t>A l'intérieur du tiroir ou pilulier, tous les médicaments sont identifiables</t>
    </r>
    <r>
      <rPr>
        <b/>
        <sz val="10"/>
        <rFont val="Calibri"/>
        <family val="2"/>
        <scheme val="minor"/>
      </rPr>
      <t xml:space="preserve"> INDIVIDUELLEMENT</t>
    </r>
    <r>
      <rPr>
        <sz val="10"/>
        <rFont val="Calibri"/>
        <family val="2"/>
        <scheme val="minor"/>
      </rPr>
      <t xml:space="preserve"> (nom du médicament, dosage, numéro de lot, date de péremption…)</t>
    </r>
  </si>
  <si>
    <t>L'IDE qui prépare les médicaments dispose de la liste des médicaments à ne pas écraser et la liste des gélules à ne pas ouvrir</t>
  </si>
  <si>
    <t>Les médicaments multidoses ou écrasés sont préparés extemporanément (au plus près du moment de l'administration) pour éviter la dégradation des médicaments, exclusivement par l'IDE</t>
  </si>
  <si>
    <t>Dans votre établissement, le réfrigérateur est dédié au rangement des médicaments (pas de nourriture, prélèvements biologiques) avec traçabilité du nettoyage et de suivi de température au moins quotidien</t>
  </si>
  <si>
    <t>Votre établissement dispose d'un document décrivant la procédure à mettre en œuvre si la température du réfrigérateur n'est pas comprise entre +2°C et +8°C, incluant l'obligation de prévenir systématiquement le pharmacien</t>
  </si>
  <si>
    <t xml:space="preserve">Toute sortie de stock de médicaments stupéfiants sur la dotation pour besoins urgents est régularisée par une ordonnance nominative.
Pour chaque résident, une comptabilité individuelle, à l'unité, de réception/administration/retour pharmacie des stupéfiants doit être tenue </t>
  </si>
  <si>
    <t>Un chariot ou trousse ou sac d'urgence vitale est conforme à la réglementation</t>
  </si>
  <si>
    <t>Le chariot, sac ou trousse est :
- gardé dans un endroit connu et accessible par tout le personnel mais non accessible aux résidents
- scellé
- la liste des médicaments et dispositifs médicaux du chariot d’urgence est établie, ajustée, validée (=signée par le médecin coordonnateur), tenue à disposition dans une pochette placée à l’extérieur du chariot
- cette liste précise également l’emplacement des médicaments et dispositifs d'urgence qui ne se trouvent pas dans le chariot (par exemple les médicaments au réfrigérateur)
- le contenu du chariot d’urgence est vérifié selon une périodicité définie (1 fois par mois recommandé) pour contrôler quantité, péremption et bon fonctionnement des appareils
- lors de toute utilisation ou retrait pour péremption, nouvelle prescription médicale rédigée par le médecin pour réassort</t>
  </si>
  <si>
    <t>La convention avec la pharmacie d'officine, ou la procédure avec la PUI, correspond aux pratiques réelles</t>
  </si>
  <si>
    <t>crit 66</t>
  </si>
  <si>
    <t>crit 67</t>
  </si>
  <si>
    <t>La préparation des doses à administrer respecte la période de préparation :
- sur maximum 7 jours si les médicaments sont déconditionnés (sortis de leur blister, leur stabilité n'est plus garantie)
- jusqu'à 28 jours toléré, si le conditionnement primaire de tous les médicaments est conservé, mais période supérieure à 7 jours à éviter car complique les modifications du traitement</t>
  </si>
  <si>
    <t>Le matériel utilisé pour couper/écraser les comprimés est adapté : facilement nettoyable, de préférence sans contact direct avec le médicament (placé dans un sachet ou cupule), pas de mélange de comprimés</t>
  </si>
  <si>
    <t>En dehors des piluliers et de la dotation, le stockage des médicaments des résidents est nominatif (tous les traitements d'un résident sont rangés ensemble)</t>
  </si>
  <si>
    <t xml:space="preserve">1.12.2 - Les professionnels évaluent régulièrement les besoins de la personne accompagnée pour favoriser ou préserver son autonomie
1.14.2 - Les professionnels évaluent les besoins de la personne accompagnée en matière de prévention et d'éducation à la santé. </t>
  </si>
  <si>
    <t>N°</t>
  </si>
  <si>
    <t>ACTIONS D'AMELIORATIONS</t>
  </si>
  <si>
    <t>PILOTE</t>
  </si>
  <si>
    <t>ECHEANCE</t>
  </si>
  <si>
    <r>
      <t>STATUT DE L'ACTION</t>
    </r>
    <r>
      <rPr>
        <i/>
        <sz val="11"/>
        <color theme="0"/>
        <rFont val="Calibri"/>
        <family val="2"/>
      </rPr>
      <t xml:space="preserve"> </t>
    </r>
  </si>
  <si>
    <t>COTATION</t>
  </si>
  <si>
    <t>LIBELLE</t>
  </si>
  <si>
    <t>En cours</t>
  </si>
  <si>
    <t>Non commencée</t>
  </si>
  <si>
    <t>Décalée</t>
  </si>
  <si>
    <t>Clos</t>
  </si>
  <si>
    <t>Résultat de l'audit flash</t>
  </si>
  <si>
    <t>Observer : le rangement est conforme : pas de stockage contre les parois ou le fond du réfrigérateur (risque de givrage), ni dans le bac à légumes ou compartiment à beurre (plus chaud)</t>
  </si>
  <si>
    <t>Interviewer les équipes médicales et soignantes et consultation documentaire : feuille d'émargement des formations pour les nouveaux arrivants, livret d'accueil, intranet, outils…
Entretien avec l’ESSMS
• L’ESSMS dispose d’un processus d’accueil et d’intégration des nouveaux professionnels et intervenants.
• L’ESSMS s’assure de sa mise en oeuvre.
Consultation documentaire
• Tous documents décrivant la procédure d’accueil des nouveaux arrivants (organisation, rôles et responsabilités)</t>
  </si>
  <si>
    <t>Voir fiche de poste et interroger RPECM sur effectivité, temps consacré</t>
  </si>
  <si>
    <t>Voir éléments de communication interne, interroger direction RPECM</t>
  </si>
  <si>
    <t>Interviewer médecin coordonnateur et pharmacien référent : thèmes à préciser</t>
  </si>
  <si>
    <t xml:space="preserve">Voir plan d'actions / situations à risques identifiées et date </t>
  </si>
  <si>
    <t xml:space="preserve">Interviewer Direction, IDEC, médecin coordonnateur et pharmacien référent </t>
  </si>
  <si>
    <t>Interviewer Direction, médecin coordonnateur, pharmacien référent et IDEC</t>
  </si>
  <si>
    <t>Projet d'établissement, projet de soins.
Interview Direction, Chefs de services, RSM, GDR.
S'assurer du caractère effectif au regard des articles L.311-8 et D. 344-5-5 du CASF.
Analyser la forme, le contenu notamment en matière de coordination, de coopération et d'évaluation des activités et de la qualité des prestations, ainsi que ses modalités d'organisation et de fonctionnement</t>
  </si>
  <si>
    <t>Le résident et ses aidants sont impliqués aux réflexions portées pour améliorer la PECM.
Interroger direction, familles</t>
  </si>
  <si>
    <t xml:space="preserve">Troubles de déglutition, troubles Alzheimer et apparentés, troubles mnésiques et mentaux, risque de iatrogénie.
Interviewer Direction, IDEC, médecin coordonnateur et pharmacien référent </t>
  </si>
  <si>
    <t>Interviewer Direction, IDEC, médecin coordonnateur et pharmacien référent. 
 + Consultation documentaire :
- Traçabilité dans le dossier de la personne accompagnée de la stratégie de prise en charge de la douleur
- Procédure d’évaluation et de réévaluation de la douleur</t>
  </si>
  <si>
    <t>Liens organisationnels : heure et jour de délivrance, modalités de commandes, bons d'urgence, modalités de préparation des doses à administrer.
Pharmacien référent désigné. Contribution de la pharmacie à l'amélioration continue de la qualité et sécurité de la PECM.
Interviewer pharmacien, voir convention ou procédure</t>
  </si>
  <si>
    <t>Interviewer équipes soignantes.
Voir fiche et accessibilité / connaissance des équipes</t>
  </si>
  <si>
    <t>Interviewer équipes soignantes.
Charte d'incitation à la déclaration. 
Voir accessibilité/diffusion</t>
  </si>
  <si>
    <t>Interviewer direction, cadre, RPECM.
Voir procédure ou tout autre document institutionnel validé</t>
  </si>
  <si>
    <t>Interviewer équipes soignantes.
Voir dernières communications</t>
  </si>
  <si>
    <t>Interviewer équipes soignantes</t>
  </si>
  <si>
    <t>Interviewer direction. 
Taux de professionnels formés et thématiques</t>
  </si>
  <si>
    <t>Tous éléments de traçabilité présents dans le dossier de la personne accompagnée permettant de confirmer un système d’alerte en cas de risque lié à la prise en charge médicamenteuse.
Toute procédure décrivant la conduite à tenir en cas d’alerte ou d’évènement indésirable.
Tous éléments de traçabilité permettant d’alerter en cas de non-observance, de iatrogénie des médicaments : fiches de signalement, numéros d’urgence.</t>
  </si>
  <si>
    <t>Interroger minimum 2 catégories socio-professionnelles différentes.
Connaissance des procédures et description des modalités pratiques</t>
  </si>
  <si>
    <t>Interroger minimum 2 catégories socio-professionnelles différentes.
Connaissance des procédures et modalité de diffusion</t>
  </si>
  <si>
    <t>Interroger minimum 2 catégories socio-professionnelles différentes.
Connaissance des procédures et éventuelle formation des équipes aux analyses</t>
  </si>
  <si>
    <t>Interroger minimum 2 catégories socio-professionnelles différentes.
Accessibilité et éventuelle association des équipes pour proposer des actions correctives</t>
  </si>
  <si>
    <t>Interroger minimum 2 catégories socio-professionnelles différentes.
Connaissance des procédures et accessibilité</t>
  </si>
  <si>
    <t>Interroger minimum 2 catégories socio-professionnelles différentes.
Existence et connaissance de la liste et voir son accessibilité</t>
  </si>
  <si>
    <t>Connaissance des procédures et accessibilité. Les liens organisationnels sont conformes avec la convention ou la procédure</t>
  </si>
  <si>
    <t>Interroger minimum 2 catégories socio-professionnelles différentes.
Les changements de traitements sont expliqués au résident et/ou à sa famille ?</t>
  </si>
  <si>
    <t>Interroger minimum 2 catégories socio-professionnelles différentes.
Modalité connue</t>
  </si>
  <si>
    <t>Interroger minimum 2 catégories socio-professionnelles différentes.
Connaissance et accessibilité de l'information</t>
  </si>
  <si>
    <t>Interroger minimum 2 catégories socio-professionnelles différentes.
Voir accessibilité</t>
  </si>
  <si>
    <t>Interroger minimum 2 catégories socio-professionnelles différentes.
Connaissance et accessibilité</t>
  </si>
  <si>
    <t>Interroger minimum 2 catégories socio-professionnelles différentes.
Connaissance et accessibilité à l'information</t>
  </si>
  <si>
    <t>Interroger minimum 2 catégories socio-professionnelles différentes.
Connaissance des procédures et description des pratiques professionnelles</t>
  </si>
  <si>
    <t>Interroger minimum 2 catégories socio-professionnelles différentes.
Connaissance des procédures et description des pratiques professionnelles.
Observer si possible</t>
  </si>
  <si>
    <t>Interroger minimum 2 catégories socio-professionnelles différentes.
Connaissance des procédures et description des pratiques professionnelles.
Observer</t>
  </si>
  <si>
    <t>Interroger minimum 2 catégories socio-professionnelles différentes.
Connaissance des procédures et description des pratiques professionnelles.
Observer : Pour chaque médicament, individuellement (pas de traçabilité globale de l'ensemble des médicaments d'une même heure de prise). 
Pour résident NON autonome, vérification systématique de la prise effective du traitement par le résident (la distribution du médicament au patient n'est pas la prise, pas de médicament posé sur le plateau)</t>
  </si>
  <si>
    <t>Organisation de la PECM : étape, acteur et points de vigilance</t>
  </si>
  <si>
    <t>Les prescriptions nominatives de médicaments stupéfiants sont réalisées sur des ordonnances sécurisées (Pour chaque médicament soumis à la réglementation des stupéfiants, le LAP imprime la posologie en unité de prise après l'avoir traduite en toutes lettres) Référentiel fonctionnel de certification des logiciels hospitaliers d'aide à la prescription, validé par le Collège le 6 mai 2021 / Référentiel fonctionnel de certification des logiciels d'aide à la prescription en médecine ambulatoire, validé par le Collège le 25 mars 2021</t>
  </si>
  <si>
    <t>Le poids du résident est mesuré et indiqué dans le dossier du résident à l'entrée de celui-ci. Il est réévalué et indiqué dans le dossier régulièrement (au moins tous les 3 mois)</t>
  </si>
  <si>
    <t xml:space="preserve">Interroger minimum 2 catégories socio-professionnelles différentes.
Connaissance et accessibilité
Pour PUI : observer également les délivrances globalisées qui doivent être sécurisées </t>
  </si>
  <si>
    <r>
      <rPr>
        <sz val="10"/>
        <rFont val="Calibri"/>
        <family val="2"/>
        <scheme val="minor"/>
      </rPr>
      <t>Le personnel connait les horaires d'ouverture de la pharmacie.</t>
    </r>
    <r>
      <rPr>
        <sz val="10"/>
        <color theme="1"/>
        <rFont val="Calibri"/>
        <family val="2"/>
        <scheme val="minor"/>
      </rPr>
      <t xml:space="preserve">
Les modalités de dépannage sont formalisées et connues en dehors des horaires d'ouverture de la pharmacie (astreinte, dotation pour besoins urgents)</t>
    </r>
  </si>
  <si>
    <t>A l'EHPAD comme à la pharmacie (officine ou PUI), une organisation a été mise en œuvre pour limiter le plus possible l'interruption de tâche de la personne en charge de la préparation des doses à administrer</t>
  </si>
  <si>
    <t>L'aide à la prise est réalisée au regard de la prescription ou du plan de soins consultés en amont par l'IDE lors de la préparation des doses à administrer</t>
  </si>
  <si>
    <t>Interroger minimum 2 catégories socio-professionnelles différentes.
Connaissance des procédures et description des pratiques professionnelles sur les collaborations IDE/AS AMP et AES sur l'aide à la prise.
Observer si possible</t>
  </si>
  <si>
    <t xml:space="preserve">Interroger minimum 2 catégories socio-professionnelles différentes.
Connaissance des procédures et description des pratiques professionnelles.
Observer si possible.
La PCA n'est pas concernée par ce critère
cf. note de 2018 de l’ARS Bourgogne Franche-Comté, « Administration de morphiniques (forme sèche et formes liquides unidoses ne nécessitant aucune adaptation posologique), la nuit en EHPAD, MAS et FAM par les AS-AMP-ASG » https://www.bourgogne-franche-comte.ars.sante.fr/media/33369/download?inline </t>
  </si>
  <si>
    <t>Interroger minimum 2 catégories socio-professionnelles différentes.
Connaissance des procédures et description des pratiques professionnelles.
Pour les PUI : ces stupéfiants doivent être retournés à la PUI et le pharmacien pourra les réintégrer au stock selon le respect de l'intégrité des produits, conditions RCP.
Observer si possible</t>
  </si>
  <si>
    <t>Observer :
Dispositifs doseurs (cuillère, pipette…) : 1 résident, 1 médicament, 1 pipette
- nettoyage selon modalités de la notice
- conditions de stockage entre chaque prise, propre sans perte d'identification du résident ni de la spécialité</t>
  </si>
  <si>
    <t>Protocoles / Procédures</t>
  </si>
  <si>
    <t xml:space="preserve">2.4.4 - Les professionnels adaptent le projet d'accompagnement aux risques de dénutrition, malnutrition et/ou des troubles de la déglutition auxquels la personne est confrontée. </t>
  </si>
  <si>
    <t>Crit 1.15.6</t>
  </si>
  <si>
    <t>CRIT 1.15.6 – Les professionnels repèrent de manière précoce les risques en santé pour la personne accompagnée et alertent les personnes ressources</t>
  </si>
  <si>
    <t xml:space="preserve">Audit flash : </t>
  </si>
  <si>
    <t>Dynamique d'innovation et d'évolution sociétale</t>
  </si>
  <si>
    <t>Objectif 3.15 - L'ESSMS s'inscrit dans une dynamique d'innovation et d'évolution sociétale</t>
  </si>
  <si>
    <t>CRIT 3.15.2 – L'ESSMS définit et déploie sa stratégie numérique</t>
  </si>
  <si>
    <t>Crit 3.15.2</t>
  </si>
  <si>
    <t>Thématique : Politique ressources humaines</t>
  </si>
  <si>
    <t>Objectif 3.8 - L'ESSMS définit et déploie une politique ressources humaines au service de sa stratégie et de la qualité de l'accompagnement</t>
  </si>
  <si>
    <t>CRIT 3.8.2 – L'ESSMS met en œuvre un processus d'accueil et d'intégration des nouveaux professionnels et intervenants</t>
  </si>
  <si>
    <t>Politique RH</t>
  </si>
  <si>
    <t>Crit 3.8.2</t>
  </si>
  <si>
    <t>Objectif 1.14 - La personne bénéficie d'un accompagnement en matière de prévention et d'éducation à la santé</t>
  </si>
  <si>
    <t>CRIT 1.14.2 – Les professionnels évaluent les besoins de la personne accompagnée en matière de prévention et d'éducation à la santé</t>
  </si>
  <si>
    <t>Accompagnement en matière de prévention à la santé</t>
  </si>
  <si>
    <t>Crit 1.14.2</t>
  </si>
  <si>
    <t>Crit 1.12.2</t>
  </si>
  <si>
    <t>Accompagnement à l'autonomie</t>
  </si>
  <si>
    <t>Thématique : Accompagnement à l'autonomie</t>
  </si>
  <si>
    <t>Objectif 1.12 - La personne bénéficie d'un accompagnement favorisant son autonomie</t>
  </si>
  <si>
    <t>CRIT 1.12.2 – Les professionnels évaluent régulièrement les besoins de la personne accompagnée pour favoriser ou préserver son autonomie</t>
  </si>
  <si>
    <t>Crit 2.4.4</t>
  </si>
  <si>
    <t>Adaptation projet accompagnement</t>
  </si>
  <si>
    <t>Thématique : Coconstruction et personnalisation du projet d'accompagnement</t>
  </si>
  <si>
    <t>Objectif 2.4 - Les professionnels adaptent avec la personne son projet d'accompagnement au regard des risques auxquels elle est confrontée</t>
  </si>
  <si>
    <t>CRIT 2.4.4 – Les professionnels adaptent le projet d'accompagnement aux risques de dénutrition, malnutrition et/ou des troubles de la déglutition auxquels la personne est confrontée</t>
  </si>
  <si>
    <t>Crit 3.8.6</t>
  </si>
  <si>
    <t>CRIT 3.8.6 – Les professionnels sont régulièrement sensibilisés et/ou formés au RBPP, procédures et références spécifiques à leur cadre d'intervention</t>
  </si>
  <si>
    <t>Dossier médical/Prescription/Traçabilité</t>
  </si>
  <si>
    <t xml:space="preserve">Les prescriptions conditionnelles (si besoin) (exemples : antalgiques, antipsychotiques, etc.) détaillent clairement les modalités de prise, comportent une durée maximale de traitement, stipulent le nombre maximal d'administration par période de 24h avec l'intervalle temporel entre deux prises consécutives </t>
  </si>
  <si>
    <t>Coordination entre les partenaires/ Continuité de la prise en charge</t>
  </si>
  <si>
    <t>En cas d'hospitalisation, il existe une fiche de liaison  et/ou un dossier de liaison d'urgence (DLU) permettant notamment d'assurer la continuité de la prise en charge médicamenteuse</t>
  </si>
  <si>
    <t>3.6.2 - Les professionnels respectent la sécurisation du circuit du médicamen</t>
  </si>
  <si>
    <t>Prise en charge par antipsychotique</t>
  </si>
  <si>
    <t>3.6.2 - Les professionnels respectent la sécurisation du circuit du médicament
1.15.7 - Les professionnels tiennent compte du rapport bénéfice/risque pour proposer des modalités d'accompagnement adaptées à la santé de la personne</t>
  </si>
  <si>
    <t>En cas d'utilisation de l'antipsychotique dans le cadre de troubles psycho-comportementaux chez la personne atteinte de syndrome démentiel, des mesures non pharmacologiques ont été entreprises, avant la prescription</t>
  </si>
  <si>
    <t>Prise en charge par benzodiazépine hypnotique/anxiolytique</t>
  </si>
  <si>
    <t>Prise en charge par inhibiteur de la pompe à protons</t>
  </si>
  <si>
    <t>En cas de traitement par IPP &gt; 8 semaines, dont l'indication au long cours n'est pas justifiée dans le dossier du résident ou lors d'une posologie inadaptée, la déprescription (arrêt ou diminution de dose) est en cours ou programmée</t>
  </si>
  <si>
    <t>Prise en charge de la douleur</t>
  </si>
  <si>
    <t>Des techniques non médicamenteuses de gestion de la douleur sont recherchées à l'initiation du traitement et lors des réévaluations régulières (position fauteuil, kinésithérapie, TENS, etc.)</t>
  </si>
  <si>
    <t>Prise en charge des troubles de la déglutition</t>
  </si>
  <si>
    <t xml:space="preserve">Une recherche de difficultés de déglutition, est réalisée sur signes d'appel, par un professionnel habilité/formé au dépistage des troubles de la déglutition (orthophoniste, ORL, ergothérapeute, kiné, etc.). Les éventuels troubles de déglutition du résident sont indiqués dans son dossier </t>
  </si>
  <si>
    <t xml:space="preserve">Chez un résident présentant des troubles de la déglutition, la recherche d'alternatives galéniques (solution buvable, comprimé orodispersible, forme sublinguale) ou d'alternatives thérapeutiques est systématiquement réalisée  </t>
  </si>
  <si>
    <r>
      <t>Une surveillance des effets indésirables (clinique, paraclinique et biologique) est mise en œuvre, adaptée aux facteurs de risque/molécule, et tracée dans le dossier (</t>
    </r>
    <r>
      <rPr>
        <i/>
        <sz val="10"/>
        <color theme="1"/>
        <rFont val="Calibri"/>
        <family val="2"/>
        <scheme val="minor"/>
      </rPr>
      <t>exemples de paramètres à suivre :</t>
    </r>
    <r>
      <rPr>
        <b/>
        <i/>
        <sz val="10"/>
        <color theme="1"/>
        <rFont val="Calibri"/>
        <family val="2"/>
        <scheme val="minor"/>
      </rPr>
      <t xml:space="preserve"> </t>
    </r>
    <r>
      <rPr>
        <i/>
        <sz val="10"/>
        <color theme="1"/>
        <rFont val="Calibri"/>
        <family val="2"/>
        <scheme val="minor"/>
      </rPr>
      <t>ECG, pression artérielle,  ionogramme sanguin, bilan hépatique, bilan rénal, bilan lipidique, NFS, plaquettes, transit, appétit...)</t>
    </r>
  </si>
  <si>
    <t>En cas d'utilisation de l'antipsychotique dans le cadre de troubles psycho-comportementaux chez la personne atteinte de syndrome démentiel, la recherche de facteurs déclenchants a été faite, en amont de la prescription et est tracée dans le dossier.</t>
  </si>
  <si>
    <t>En cas d'utilisation de l'antipsychotique dans le cadre de troubles psycho-comportementaux chez la personne atteinte de syndrome démentiel, une déprescription de l'antipsychotique est programmée et tracée dans le dossier.</t>
  </si>
  <si>
    <t xml:space="preserve">En cas de traitement débuté au moins depuis 90 jours, une déprescription a été tentée ou est programmée, et tracée dans le dossier </t>
  </si>
  <si>
    <t xml:space="preserve"> La prescription d'antalgique opioïde est associée à la prescription systématique d'un laxatif, pendant toute la durée du traitement</t>
  </si>
  <si>
    <t>Avant toute prise/administration d'une prescription conditionnelle d'antalgique, une évaluation de la douleur à l'aide d'une échelle validée et adaptée, est réalisée et tracée dans le dossier</t>
  </si>
  <si>
    <t>Prise en charge par anticoagulant oral direct (AOD)</t>
  </si>
  <si>
    <r>
      <t xml:space="preserve">Le traitement par anticoagulant oral direct est régulièrement (au moins une fois/an) réévalué </t>
    </r>
    <r>
      <rPr>
        <i/>
        <sz val="10"/>
        <color theme="1"/>
        <rFont val="Calibri"/>
        <family val="2"/>
        <scheme val="minor"/>
      </rPr>
      <t>(posologie, observance, associations médicamenteuses à risque : AINS, anti-agrégant plaquettaire…)</t>
    </r>
    <r>
      <rPr>
        <sz val="10"/>
        <color theme="1"/>
        <rFont val="Calibri"/>
        <family val="2"/>
        <scheme val="minor"/>
      </rPr>
      <t xml:space="preserve"> et cette réévaluation est tracée dans le dossier du résident</t>
    </r>
  </si>
  <si>
    <t>Coordination</t>
  </si>
  <si>
    <t>Antipsychotique</t>
  </si>
  <si>
    <t>Benzodiazépine</t>
  </si>
  <si>
    <t>IPP</t>
  </si>
  <si>
    <t>Douleur</t>
  </si>
  <si>
    <t>Déglutition</t>
  </si>
  <si>
    <t>AOD</t>
  </si>
  <si>
    <t>Critères du nouveau référentiel sur la PECM</t>
  </si>
  <si>
    <t>Crit 1.15.7</t>
  </si>
  <si>
    <t>Crit 1.16.3</t>
  </si>
  <si>
    <t>L'indication du traitement par anticoagulant oral direct (AOD) et sa date d'introduction sont tracés dans le dossier du résident</t>
  </si>
  <si>
    <t>Dernière réponse</t>
  </si>
  <si>
    <t>Vous avez identifié dans votre établissement des médicaments "à risque" (anticoagulant, insuline, médicament stupéfiant ou assimilé stupéfiant (ex: Morphine, Oxycodone, Fentanyl, Midazolam…) et mis en place des dispositions spécifiques de gestion / préparation / administration</t>
  </si>
  <si>
    <t>Une évaluation de la douleur est systématiquement réalisée à l'entrée et réévaluée à l'aide d'une échelle validée et adaptée (échelle d'hétéro-évaluation : ECPA, algoplus, doloplus, DN4,  échelle d'auto-évaluation : EVA, EVS, échelle numérique... )</t>
  </si>
  <si>
    <t>L'acte d'écrasement des médicaments/ouverture des gélules est systématiquement prescrit</t>
  </si>
  <si>
    <r>
      <t xml:space="preserve">La posologie de l'anticoagulant oral direct (AOD) est adaptée au résident, selon les recommandations (cf guide de bon usage des anticoagulants à destination des professionnels de santé : https://www.omedit-normandie.fr/media-files/42806/guide-de-poche-anticoagulants-v18_07_2024.pdf) </t>
    </r>
    <r>
      <rPr>
        <i/>
        <sz val="10"/>
        <color theme="1"/>
        <rFont val="Calibri"/>
        <family val="2"/>
        <scheme val="minor"/>
      </rPr>
      <t>(poids, fonction rénale, âge...)</t>
    </r>
  </si>
  <si>
    <t>1.16.1 - La personne s’exprime sur la manière dont sont prises en charge ses douleurs tout au long de son accompagnement</t>
  </si>
  <si>
    <t>1.16.2 - Les professionnels repèrent et/ou évaluent régulièrement et tracent les douleurs de la personne accompagnée selon des modalités adaptées
1.16.3 - Les professionnels recueillent, auprès de l’entourage, des informations sur les manifestations habituelles des douleurs chez la personne accompagnée</t>
  </si>
  <si>
    <t>1.16.5 - Les professionnels alertent et/ou mobilisent tous les moyens nécessaires pour soulager la douleur de la personne accompagnée</t>
  </si>
  <si>
    <t>Les médicaments multidoses (solutions buvables, stylo injecteur d'insuline, pommades…) sont systématiquement nominatifs et individuels (jamais partagés entre plusieurs résidents)</t>
  </si>
  <si>
    <r>
      <t xml:space="preserve">Il existe une procédure générale et des protocoles sur l'ensemble du processus de prise en charge médicamenteuse définissant les responsabilités de chacun, </t>
    </r>
    <r>
      <rPr>
        <sz val="9"/>
        <color theme="1"/>
        <rFont val="Calibri"/>
        <family val="2"/>
        <scheme val="minor"/>
      </rPr>
      <t>actualisés/revalidés</t>
    </r>
    <r>
      <rPr>
        <sz val="9"/>
        <rFont val="Calibri"/>
        <family val="2"/>
        <scheme val="minor"/>
      </rPr>
      <t xml:space="preserve"> régulièrement autant que besoin. 
Il existe une procédure sur les pratiques en terme de distribution, d'administration, d'aide à la prise et de surveillance des résidents.
Ces documents sont  accessibles et connus par les équipes médicales et soignantes.</t>
    </r>
  </si>
  <si>
    <t>Interviewer les équipes médicales et soignantes : 
modalités de fonctionnement en mode dégradé (remise en fonctionnement, supports disponibles et contrôles associés)</t>
  </si>
  <si>
    <t>Interviewer les équipes soignantes</t>
  </si>
  <si>
    <r>
      <t>Lors d'un retour d'hospitalisation,</t>
    </r>
    <r>
      <rPr>
        <sz val="10"/>
        <color theme="1"/>
        <rFont val="Calibri"/>
        <family val="2"/>
        <scheme val="minor"/>
      </rPr>
      <t xml:space="preserve"> une confrontation de son traitement</t>
    </r>
    <r>
      <rPr>
        <sz val="10"/>
        <rFont val="Calibri"/>
        <family val="2"/>
        <scheme val="minor"/>
      </rPr>
      <t xml:space="preserve"> avant et au retour dans l'établissement est effectuée (pharmacien référent, médecin, infirmier). Toute modification est tracée dans le dossier du résident</t>
    </r>
  </si>
  <si>
    <r>
      <rPr>
        <b/>
        <sz val="11"/>
        <color theme="1"/>
        <rFont val="Calibri"/>
        <family val="2"/>
        <scheme val="minor"/>
      </rPr>
      <t>Glossaire</t>
    </r>
    <r>
      <rPr>
        <sz val="11"/>
        <color theme="1"/>
        <rFont val="Calibri"/>
        <family val="2"/>
        <scheme val="minor"/>
      </rPr>
      <t xml:space="preserve">
PECM : Prise en charge médicamenteuse
PUI : Pharmacie à usage interne
CVS : Conseil de la Vie </t>
    </r>
    <r>
      <rPr>
        <sz val="11"/>
        <rFont val="Calibri"/>
        <family val="2"/>
        <scheme val="minor"/>
      </rPr>
      <t>Sociale</t>
    </r>
    <r>
      <rPr>
        <sz val="11"/>
        <color theme="1"/>
        <rFont val="Calibri"/>
        <family val="2"/>
        <scheme val="minor"/>
      </rPr>
      <t xml:space="preserve">
FEI : Fiche d'évènement indésirable
EI : Evènement indésirable
CRPV : Centre Régional de PharmacoVigilance
ANSM : Agence Nationale de Sécurité du Médicament et des produits de santé
DCI : Dénomination commune internationale
</t>
    </r>
    <r>
      <rPr>
        <b/>
        <sz val="11"/>
        <color theme="1"/>
        <rFont val="Calibri"/>
        <family val="2"/>
        <scheme val="minor"/>
      </rPr>
      <t xml:space="preserve">Groupe de travail 
</t>
    </r>
    <r>
      <rPr>
        <sz val="11"/>
        <color theme="1"/>
        <rFont val="Calibri"/>
        <family val="2"/>
        <scheme val="minor"/>
      </rPr>
      <t xml:space="preserve">
Nous tenions à remercier les établissements suivants pour leur participation au groupe de travail, pour la relecture et la réalisation des tests de la grille :
- EHPAD Public du Havre Les Escales
- EHPAD Association Sainte-Marie Saint-Joseph
- EHPAD Fondation Beaufils
- EHPAD Les Chanterelles</t>
    </r>
  </si>
  <si>
    <t xml:space="preserve">Il existe un référent PECM identifié et connu au sein de l'établissement </t>
  </si>
  <si>
    <r>
      <t xml:space="preserve">L'établissement a schématisé les étapes du circuit du </t>
    </r>
    <r>
      <rPr>
        <sz val="9"/>
        <rFont val="Calibri"/>
        <family val="2"/>
        <scheme val="minor"/>
      </rPr>
      <t>médicament.</t>
    </r>
    <r>
      <rPr>
        <sz val="9"/>
        <color theme="1"/>
        <rFont val="Calibri"/>
        <family val="2"/>
        <scheme val="minor"/>
      </rPr>
      <t xml:space="preserve"> Ce schéma est à jour et est facilement consultable par tous</t>
    </r>
  </si>
  <si>
    <r>
      <t>Le médecin coordonnateur, en lien avec le pharmacien référent, définit les objectifs spécifiques à votre établissement pour améliorer certaines pratiques de prescription (médicament potentiellement inapproprié</t>
    </r>
    <r>
      <rPr>
        <sz val="9"/>
        <color rgb="FFFF0000"/>
        <rFont val="Calibri"/>
        <family val="2"/>
        <scheme val="minor"/>
      </rPr>
      <t xml:space="preserve"> </t>
    </r>
    <r>
      <rPr>
        <sz val="9"/>
        <rFont val="Calibri"/>
        <family val="2"/>
        <scheme val="minor"/>
      </rPr>
      <t xml:space="preserve">comme IPP, psychotropes..., adaptation de posologie /forme galénique…) </t>
    </r>
  </si>
  <si>
    <t>Vous avez une stratégie pour limiter l'antibiorésistance et le recours aux antibiotiques critiques qui sont particulièrement générateurs de résistances bactériennes (ex dans les infections urinaires)</t>
  </si>
  <si>
    <r>
      <t xml:space="preserve">L'équipe soignante est sensibilisée et incitée à signaler les évènements indésirables liés aux médicaments ou dispositifs médicaux. Une </t>
    </r>
    <r>
      <rPr>
        <sz val="9"/>
        <rFont val="Calibri"/>
        <family val="2"/>
        <scheme val="minor"/>
      </rPr>
      <t>procédure</t>
    </r>
    <r>
      <rPr>
        <sz val="9"/>
        <color theme="1"/>
        <rFont val="Calibri"/>
        <family val="2"/>
        <scheme val="minor"/>
      </rPr>
      <t xml:space="preserve"> existe, est connue et facilement consultable.  Une charte d'incitation à la déclaration ou document équivalent existe</t>
    </r>
  </si>
  <si>
    <r>
      <rPr>
        <sz val="9"/>
        <rFont val="Calibri"/>
        <family val="2"/>
        <scheme val="minor"/>
      </rPr>
      <t>Une analyse collective des évènements indésirables est organisée.</t>
    </r>
    <r>
      <rPr>
        <sz val="9"/>
        <color theme="1"/>
        <rFont val="Calibri"/>
        <family val="2"/>
        <scheme val="minor"/>
      </rPr>
      <t xml:space="preserve">
Un plan d'action avec pilote, suivi et délai est mis en place</t>
    </r>
  </si>
  <si>
    <t xml:space="preserve">Interviewer les équipes médicales et soignantes : documents   accessibles et connus
Organisation de la PECM définie pour chaque étape : acteurs / prescription, …, aide à la prise - y compris nuit, week-end, jours fériés, urgences…
</t>
  </si>
  <si>
    <t>Les prescriptions sont intégralement conformes aux bonnes pratiques (datées, lisibles, signées, identification du médecin et du résident, dosages, posologies, conditions d'administration, durées, voie d'administration pour les injectables)</t>
  </si>
  <si>
    <t>La traçabilité des prises/administrations est conforme : le nombre de prises théoriques de la prescription, sur l'ensemble des jours de la semaine, est égal au nombre de prises réelles ou de non prises traçées dans le dossier</t>
  </si>
  <si>
    <t>Des réévaluations régulières  des traitements médicamenteux des résidents sont effectuées en pluriprofessionnalité (médecin coordonnateur, médecins traitants, pharmacien référent, infirmières etc.) et sont tracées dans le dossier médical ou dossier de soins (au moins une fois/an)</t>
  </si>
  <si>
    <t>En cas de traitement par IPP &gt; 8 semaines, l'indication de l'IPP au long cours est justifiée dans le dossier du résident (oesophagite sévère, œsophage de Barett, sténose peptique, antécédents d'ulcères compliqués et prévention des récidives chez les patients fragiles (hors Helicobacter Pylori), Syndrome de Zollinger Ellison, utilisation chronique d'AINS chez les patients de plus de 65 ans et RGO si rechutes fréquentes ou précoces)</t>
  </si>
  <si>
    <r>
      <t xml:space="preserve">Les intervalles de temps entre les doses d'antalgiques ainsi que les doses maximales sont respectés sur la prescription </t>
    </r>
    <r>
      <rPr>
        <i/>
        <sz val="10"/>
        <color theme="1"/>
        <rFont val="Calibri"/>
        <family val="2"/>
        <scheme val="minor"/>
      </rPr>
      <t xml:space="preserve">(exemple : paracétamol 500 mg à 1 g toutes les 4 à 6h) </t>
    </r>
  </si>
  <si>
    <t>Les professionnels ont connaissance des actions correctives décidées durant les réunions pluridisciplinaires d'analyse collective des évènements indésirables</t>
  </si>
  <si>
    <t>Si un médicament n'est pas délivré, le pharmacien en donne la raison et propose une substitution au médecin traitant. 
L'intervention est tracée</t>
  </si>
  <si>
    <t>Les préparations des doses à administrer sont réalisées conformément à la réglementation (personnel habilité, local et conditions de travail adaptés)</t>
  </si>
  <si>
    <t>En cas d'utilisation de pot / gobelet / cupule propre, le contenant doit prévenir tout risque lié à l'identitovigilance : identification sur le godet et non sur le couvercle du nom, prénom, date de naissance du résident…(pour éviter les erreurs d'identification par échange accidentel de couvercles)
En cas de contenant réutilisable, les modalités de nettoyage entre chaque utilisation sont définies</t>
  </si>
  <si>
    <t xml:space="preserve">Les dimensions du tiroir ou pilulier sont adaptées au volume des produits et au moment de la prise </t>
  </si>
  <si>
    <t>Les médicaments en "si besoin" sont rangés : 
- dans le casier nominatif de chaque résident
- et éventuellement dans le chariot d'administration ; chaque boite est identifiée avec nom, prénom et date de naissance du résident de manière à éviter les confusions de médicaments et de dosage</t>
  </si>
  <si>
    <t>Sur les médicaments multidoses, les dates d'ouverture et de limite d'utilisation sont inscrites sur le flacon et non sur le conditionnement extérieur</t>
  </si>
  <si>
    <t>Les différentes solutions buvables et/ou médicaments écrasés pour un résident ne sont jamais mélangés ensemble dans un seul et même contenant</t>
  </si>
  <si>
    <t>Les médicaments stupéfiants (opioïdes) ou assimilés stupéfiants ne sont administrés que par un IDE ou un médecin.
En l'absence d'IDE la nuit, les interdoses de stupéfiants per os peuvent éventuellement être données par un Aide-Soignant, un Auxiliaire de Puériculture, un Aide Médico-Psychologique ou un Accompagnant Educatif et Social uniquement dans les conditions cumulatives suivantes :
-recours exceptionnel, après évaluation par l'équipe douleur sans autre alternative ni médicamenteuse ni d'organisation
- seulement pour la voie orale, formes unidoses ne nécessitant aucune adaptation posologique
- uniquement par un AS, auxiliaire de puériculture, AMP ou AES, volontaire et formé
- stockage sécurisé : coffre réservé aux stupéfiants de nuit différent du coffre de stupéfiant</t>
  </si>
  <si>
    <t>Si le résident gère seul son traitement, les conditions de gestion et  de détention des médicaments dans sa chambre sont sécurisées ET une réévaluation régulière de l'autonomie du résident est effectuée et tracée</t>
  </si>
  <si>
    <t xml:space="preserve">Les médicaments pour besoins urgents sont :
 - séparés des médicaments des résidents 
 - accessibles rapidement en cas de besoin uniquement par les IDE, cadre soignant, médecin coordonnateur, pharmacien </t>
  </si>
  <si>
    <t>Tous les médicaments non administrés hors dotation pour besoins urgents sont systématiquement retournés à la pharmacie (pas de surstock)</t>
  </si>
  <si>
    <t>En cas d'instauration d’un traitement en dehors des heures d’ouverture de la pharmacie (nuit, week-ends, jours fériés), hors urgence vitale :
- une conduite à tenir est définie si le médicament n’est pas dans la dotation pour besoins urgents (qui va chercher le traitement, dans quelle pharmacie, qui administre ce nouveau traitement, en présence ou en l'absence d’infirmier etc…) 
- une procédure est accessible à tout le personnel concerné y compris intérimaire</t>
  </si>
  <si>
    <t>Dans l'établissement, la réception des médicaments fait l'objet d'un contrôle qualitatif et quantitatif par le cadre ou l'IDE avec traçabilité</t>
  </si>
  <si>
    <t>CRIT 3.6.2 – Les professionnels respectent la sécurisation du circuit du médicament (critère impératif)</t>
  </si>
  <si>
    <t>CRIT 3.13.1 – L’ESSMS organise le recueil et le traitement des évènements indésirables (critère impératif)</t>
  </si>
  <si>
    <t>CRIT 3.13.3 – Les professionnels déclarent et analysent en équipe les évènements indésirables et mettent en place des actions correctives (critère impératif)</t>
  </si>
  <si>
    <t xml:space="preserve">CRIT 3.13.2 – L’ESSMS communique sur le traitement des évènements indésirables auprès des parties prenantes (critère impératif) </t>
  </si>
  <si>
    <r>
      <rPr>
        <b/>
        <sz val="11"/>
        <color theme="1"/>
        <rFont val="Calibri"/>
        <family val="2"/>
        <scheme val="minor"/>
      </rPr>
      <t xml:space="preserve">Comment procéder?
</t>
    </r>
    <r>
      <rPr>
        <sz val="11"/>
        <color theme="1"/>
        <rFont val="Calibri"/>
        <family val="2"/>
        <scheme val="minor"/>
      </rPr>
      <t xml:space="preserve">
1- Remplir l'onglet "Informations générales" </t>
    </r>
    <r>
      <rPr>
        <sz val="11"/>
        <rFont val="Calibri"/>
        <family val="2"/>
        <scheme val="minor"/>
      </rPr>
      <t>(</t>
    </r>
    <r>
      <rPr>
        <sz val="11"/>
        <color theme="1"/>
        <rFont val="Calibri"/>
        <family val="2"/>
        <scheme val="minor"/>
      </rPr>
      <t>établissement audité</t>
    </r>
    <r>
      <rPr>
        <sz val="11"/>
        <rFont val="Calibri"/>
        <family val="2"/>
        <scheme val="minor"/>
      </rPr>
      <t>)</t>
    </r>
    <r>
      <rPr>
        <sz val="11"/>
        <color theme="1"/>
        <rFont val="Calibri"/>
        <family val="2"/>
        <scheme val="minor"/>
      </rPr>
      <t xml:space="preserve">
2- Remplir la grille "Audit flash" </t>
    </r>
    <r>
      <rPr>
        <sz val="11"/>
        <rFont val="Calibri"/>
        <family val="2"/>
        <scheme val="minor"/>
      </rPr>
      <t>(établissement audité)</t>
    </r>
    <r>
      <rPr>
        <sz val="11"/>
        <color theme="1"/>
        <rFont val="Calibri"/>
        <family val="2"/>
        <scheme val="minor"/>
      </rPr>
      <t xml:space="preserve">
Composition recommandée pour la réalisation de l'audit flash : Référent PECM, Médecin Coordonnateur, IDEC ou Cadre, IDE, AS, Pharmacien et Préparateur
3- Remplir la grille "Audit dossiers" (établissement audité) (de préférence avec un médecin de la structure). Les 3 dossiers de résident doivent idéalement porter sur 3 profils parmi les suivants : 
     - 1 résident traité pour une douleur par opioïde ou autre antalgique
     - 1 résident traité par Antipsychotique(s)
     - 1 résident traité par Benzodiazépine(s)
     - 1 résident traité par </t>
    </r>
    <r>
      <rPr>
        <sz val="11"/>
        <rFont val="Calibri"/>
        <family val="2"/>
        <scheme val="minor"/>
      </rPr>
      <t>inhibiteur</t>
    </r>
    <r>
      <rPr>
        <sz val="11"/>
        <color theme="1"/>
        <rFont val="Calibri"/>
        <family val="2"/>
        <scheme val="minor"/>
      </rPr>
      <t xml:space="preserve"> de la pompe à protons
     - 1 sortie d'hospitalisation récente/consultation récente
     - 1 résident avec des troubles de la déglutition
     - 1 résident traité par anticoagulant oral direct (AOD)
4- Remplir la grille "Audit terrain" (auditeurs externes) en tenant compte des éléments vus lors de la visite du service, entendus lors des entretiens avec les professionnels et lus lors des observations faites.
5- A partir de vos observations, remplir la synthèse des "Points forts" et "Points à améliorer" de l'onglet "Résultats". Les tableaux et graphiques se calculent automatiquement en fonction des réponses saisies dans les grilles "Audit flash", "Audit dossiers" et "Audit terrain".
6- A partir de la synthèse de ces grilles compléter votre plan d'actions.</t>
    </r>
  </si>
  <si>
    <t>CRIT 1.15.7 – Les professionnels tiennent compte du rapport bénéfice/risque pour proposer des modalités d'accompagnement adaptées à la santé de la personne</t>
  </si>
  <si>
    <t>CRIT 1.16.3 - Les professionnels recueillent, auprès de l’entourage, des informations sur les manifestations habituelles des douleurs chez la personne accompagnée</t>
  </si>
  <si>
    <r>
      <rPr>
        <b/>
        <sz val="10.5"/>
        <color theme="1"/>
        <rFont val="Calibri"/>
        <family val="2"/>
        <scheme val="minor"/>
      </rPr>
      <t>Liste des critères du référentiel</t>
    </r>
    <r>
      <rPr>
        <sz val="10.5"/>
        <color theme="1"/>
        <rFont val="Calibri"/>
        <family val="2"/>
        <scheme val="minor"/>
      </rPr>
      <t xml:space="preserve">
Les critères sont donnés à titre indicatif pour vous donner des exemples ou des idées pour valoriser vos actions. 
La liste des critères principaux retenus fera l'objet d'un résultat à part entière pour vous permettre de visualiser vos taux de réussite sur le circuit du médicament.
</t>
    </r>
    <r>
      <rPr>
        <u/>
        <sz val="10.5"/>
        <color theme="1"/>
        <rFont val="Calibri"/>
        <family val="2"/>
        <scheme val="minor"/>
      </rPr>
      <t>Thématique : Accompagnement à la santé</t>
    </r>
    <r>
      <rPr>
        <sz val="10.5"/>
        <color theme="1"/>
        <rFont val="Calibri"/>
        <family val="2"/>
        <scheme val="minor"/>
      </rPr>
      <t xml:space="preserve">
Objectif 1.15 - La personne est actrice de ses choix sur son accompagnement en santé, la stratégie thérapeutique et les soins qui lui sont proposés
      - CRITERE 1.15.4 – La personne accompagnée est associée à la gestion de son traitement médicamenteux pour favoriser sa compréhension et son adhésion et s’assurer de sa continuité
Objectif 1.16 - La personne accompagnée bénéficie d'une prise en charge de ses douleurs
     - CRITERE 1.16.1 – La personne s’exprime sur la manière dont sont prises en charge ses douleurs tout au long de son accompagnement
     - CRITERE 1.16.2 – Les professionnels repèrent et/ou évaluent régulièrement et tracent les douleurs de la personne accompagnée selon des modalités adaptées
     - CRITERE 1.16.3 – Les professionnels recueillent, auprès de l’entourage, des informations sur les manifestations habituelles des douleurs chez la personne accompagnée
     - CRITERE 1.16.4 – Les professionnels coconstruisent avec la personne accompagnée, la stratégie de prise en charge de la douleur
     - CRITERE 1.16.5 – Les professionnels alertent et/ou mobilisent tous les moyens nécessaires pour soulager la douleur de la personne accompagnée
Objectif 3.6 - L'ESSMS définit et déploie sa stratégie de gestion du risque médicamenteux
     - CRITERE 3.6.1 – L’ESSMS définit sa stratégie de gestion du risque médicamenteux et s’assure de sa mise en œuvre
     - CRITERE 3.6.2 – Les professionnels respectent la sécurisation du circuit du médicament </t>
    </r>
    <r>
      <rPr>
        <sz val="10.5"/>
        <color rgb="FFEA5D26"/>
        <rFont val="Calibri"/>
        <family val="2"/>
        <scheme val="minor"/>
      </rPr>
      <t>(critère impératif)</t>
    </r>
    <r>
      <rPr>
        <sz val="10.5"/>
        <color theme="1"/>
        <rFont val="Calibri"/>
        <family val="2"/>
        <scheme val="minor"/>
      </rPr>
      <t xml:space="preserve">
     - CRITERE 3.6.3 – Les professionnels accompagnent les personnes dans la continuité de leur prise en charge médicamenteuse
     - CRITERE 3.6.4 – Les professionnels alertent en cas de risque lié à la prise en charge médicamenteuse, dont la iatrogénie
     - CRITERE 3.6.5 – Les professionnels sont régulièrement sensibilisés et/ou formés à la prévention et à la gestion du risque médicamenteux
</t>
    </r>
    <r>
      <rPr>
        <u/>
        <sz val="10.5"/>
        <color theme="1"/>
        <rFont val="Calibri"/>
        <family val="2"/>
        <scheme val="minor"/>
      </rPr>
      <t xml:space="preserve">Thématique : Démarche qualité et gestion des risques
</t>
    </r>
    <r>
      <rPr>
        <sz val="10.5"/>
        <color theme="1"/>
        <rFont val="Calibri"/>
        <family val="2"/>
        <scheme val="minor"/>
      </rPr>
      <t xml:space="preserve">Objectif 3.13 - L'ESSMS assure le recueil et le traitement des évènements indésirables
     - CRITERE 3.13.1 – L’ESSMS organise le recueil et le traitement des évènements indésirables </t>
    </r>
    <r>
      <rPr>
        <sz val="10.5"/>
        <color rgb="FFEA5D26"/>
        <rFont val="Calibri"/>
        <family val="2"/>
        <scheme val="minor"/>
      </rPr>
      <t>(critère impératif)</t>
    </r>
    <r>
      <rPr>
        <sz val="10.5"/>
        <color theme="1"/>
        <rFont val="Calibri"/>
        <family val="2"/>
        <scheme val="minor"/>
      </rPr>
      <t xml:space="preserve">
     - CRITERE 3.13.2 – L’ESSMS communique sur le traitement des évènements indésirables auprès des parties prenantes </t>
    </r>
    <r>
      <rPr>
        <sz val="10.5"/>
        <color rgb="FFEA5D26"/>
        <rFont val="Calibri"/>
        <family val="2"/>
        <scheme val="minor"/>
      </rPr>
      <t>(critère impératif)</t>
    </r>
    <r>
      <rPr>
        <sz val="10.5"/>
        <color theme="1"/>
        <rFont val="Calibri"/>
        <family val="2"/>
        <scheme val="minor"/>
      </rPr>
      <t xml:space="preserve">
     - CRITERE 3.13.3 – Les professionnels déclarent et analysent en équipe les évènements indésirables et mettent en place des actions correctives </t>
    </r>
    <r>
      <rPr>
        <sz val="10.5"/>
        <color rgb="FFEA5D26"/>
        <rFont val="Calibri"/>
        <family val="2"/>
        <scheme val="minor"/>
      </rPr>
      <t>(critère impératif)</t>
    </r>
    <r>
      <rPr>
        <sz val="10.5"/>
        <color theme="1"/>
        <rFont val="Calibri"/>
        <family val="2"/>
        <scheme val="minor"/>
      </rPr>
      <t xml:space="preserve">
     - CRITERE 3.13.4 – Les professionnels sont régulièrement sensibilisés et/ou formés à la gestion des évènements indésirables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</si>
</sst>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Calibri"/>
      <family val="2"/>
      <scheme val="minor"/>
    </font>
    <font>
      <sz val="8"/>
      <name val="Arial"/>
      <family val="2"/>
    </font>
    <font>
      <sz val="10"/>
      <color theme="1"/>
      <name val="Calibri"/>
      <family val="2"/>
      <scheme val="minor"/>
    </font>
    <font>
      <b/>
      <sz val="11"/>
      <color theme="0"/>
      <name val="Calibri"/>
      <family val="2"/>
      <scheme val="minor"/>
    </font>
    <font>
      <b/>
      <sz val="11"/>
      <color theme="1"/>
      <name val="Calibri"/>
      <family val="2"/>
      <scheme val="minor"/>
    </font>
    <font>
      <b/>
      <sz val="11"/>
      <name val="Calibri"/>
      <family val="2"/>
      <scheme val="minor"/>
    </font>
    <font>
      <b/>
      <sz val="16"/>
      <color theme="0"/>
      <name val="Calibri"/>
      <family val="2"/>
      <scheme val="minor"/>
    </font>
    <font>
      <sz val="8"/>
      <name val="Calibri"/>
      <family val="2"/>
      <scheme val="minor"/>
    </font>
    <font>
      <sz val="10"/>
      <name val="Calibri"/>
      <family val="2"/>
      <scheme val="minor"/>
    </font>
    <font>
      <sz val="10"/>
      <color rgb="FFFF0000"/>
      <name val="Calibri"/>
      <family val="2"/>
      <scheme val="minor"/>
    </font>
    <font>
      <sz val="14"/>
      <color theme="1"/>
      <name val="Calibri"/>
      <family val="2"/>
      <scheme val="minor"/>
    </font>
    <font>
      <sz val="11"/>
      <color theme="5"/>
      <name val="Calibri"/>
      <family val="2"/>
      <scheme val="minor"/>
    </font>
    <font>
      <b/>
      <sz val="11"/>
      <color theme="5"/>
      <name val="Calibri"/>
      <family val="2"/>
      <scheme val="minor"/>
    </font>
    <font>
      <sz val="11"/>
      <color rgb="FF2AA89F"/>
      <name val="Calibri"/>
      <family val="2"/>
      <scheme val="minor"/>
    </font>
    <font>
      <b/>
      <sz val="11"/>
      <color rgb="FF2AA89F"/>
      <name val="Calibri"/>
      <family val="2"/>
      <scheme val="minor"/>
    </font>
    <font>
      <b/>
      <sz val="11"/>
      <color rgb="FFEA5D26"/>
      <name val="Calibri"/>
      <family val="2"/>
      <scheme val="minor"/>
    </font>
    <font>
      <sz val="11"/>
      <name val="Calibri"/>
      <family val="2"/>
      <scheme val="minor"/>
    </font>
    <font>
      <sz val="9"/>
      <color theme="1"/>
      <name val="Calibri"/>
      <family val="2"/>
      <scheme val="minor"/>
    </font>
    <font>
      <b/>
      <sz val="12"/>
      <color theme="0"/>
      <name val="Calibri"/>
      <family val="2"/>
      <scheme val="minor"/>
    </font>
    <font>
      <b/>
      <u/>
      <sz val="11"/>
      <name val="Calibri"/>
      <family val="2"/>
      <scheme val="minor"/>
    </font>
    <font>
      <i/>
      <sz val="9"/>
      <color theme="1"/>
      <name val="Calibri"/>
      <family val="2"/>
      <scheme val="minor"/>
    </font>
    <font>
      <b/>
      <sz val="10.5"/>
      <color theme="0"/>
      <name val="Calibri"/>
      <family val="2"/>
      <scheme val="minor"/>
    </font>
    <font>
      <b/>
      <sz val="10"/>
      <color theme="0"/>
      <name val="Calibri"/>
      <family val="2"/>
      <scheme val="minor"/>
    </font>
    <font>
      <sz val="9"/>
      <name val="Calibri"/>
      <family val="2"/>
      <scheme val="minor"/>
    </font>
    <font>
      <b/>
      <sz val="9"/>
      <color theme="0"/>
      <name val="Calibri"/>
      <family val="2"/>
      <scheme val="minor"/>
    </font>
    <font>
      <b/>
      <sz val="9"/>
      <color theme="1"/>
      <name val="Calibri"/>
      <family val="2"/>
      <scheme val="minor"/>
    </font>
    <font>
      <b/>
      <sz val="10"/>
      <name val="Calibri"/>
      <family val="2"/>
      <scheme val="minor"/>
    </font>
    <font>
      <sz val="11"/>
      <color indexed="64"/>
      <name val="Calibri"/>
      <family val="2"/>
    </font>
    <font>
      <i/>
      <sz val="11"/>
      <color theme="0"/>
      <name val="Calibri"/>
      <family val="2"/>
    </font>
    <font>
      <b/>
      <sz val="16"/>
      <name val="Calibri"/>
      <family val="2"/>
      <scheme val="minor"/>
    </font>
    <font>
      <b/>
      <sz val="28"/>
      <name val="Calibri"/>
      <family val="2"/>
      <scheme val="minor"/>
    </font>
    <font>
      <sz val="11"/>
      <color theme="0"/>
      <name val="Calibri"/>
      <family val="2"/>
      <scheme val="minor"/>
    </font>
    <font>
      <i/>
      <sz val="10"/>
      <color theme="1"/>
      <name val="Calibri"/>
      <family val="2"/>
      <scheme val="minor"/>
    </font>
    <font>
      <b/>
      <i/>
      <sz val="10"/>
      <color theme="1"/>
      <name val="Calibri"/>
      <family val="2"/>
      <scheme val="minor"/>
    </font>
    <font>
      <sz val="9"/>
      <color rgb="FFFF0000"/>
      <name val="Calibri"/>
      <family val="2"/>
      <scheme val="minor"/>
    </font>
    <font>
      <sz val="10.5"/>
      <color theme="1"/>
      <name val="Calibri"/>
      <family val="2"/>
      <scheme val="minor"/>
    </font>
    <font>
      <b/>
      <sz val="10.5"/>
      <color theme="1"/>
      <name val="Calibri"/>
      <family val="2"/>
      <scheme val="minor"/>
    </font>
    <font>
      <u/>
      <sz val="10.5"/>
      <color theme="1"/>
      <name val="Calibri"/>
      <family val="2"/>
      <scheme val="minor"/>
    </font>
    <font>
      <sz val="10.5"/>
      <color rgb="FFEA5D26"/>
      <name val="Calibri"/>
      <family val="2"/>
      <scheme val="minor"/>
    </font>
  </fonts>
  <fills count="12">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rgb="FFEA5D26"/>
        <bgColor indexed="64"/>
      </patternFill>
    </fill>
    <fill>
      <patternFill patternType="solid">
        <fgColor rgb="FF90E0D8"/>
        <bgColor indexed="64"/>
      </patternFill>
    </fill>
    <fill>
      <patternFill patternType="solid">
        <fgColor rgb="FF75D9D0"/>
        <bgColor indexed="64"/>
      </patternFill>
    </fill>
    <fill>
      <patternFill patternType="solid">
        <fgColor rgb="FF344B5E"/>
        <bgColor indexed="64"/>
      </patternFill>
    </fill>
    <fill>
      <patternFill patternType="solid">
        <fgColor theme="9" tint="0.79998168889431442"/>
        <bgColor indexed="64"/>
      </patternFill>
    </fill>
    <fill>
      <patternFill patternType="solid">
        <fgColor rgb="FFFFFF00"/>
        <bgColor indexed="64"/>
      </patternFill>
    </fill>
    <fill>
      <patternFill patternType="solid">
        <fgColor theme="5" tint="0.59999389629810485"/>
        <bgColor indexed="64"/>
      </patternFill>
    </fill>
    <fill>
      <patternFill patternType="solid">
        <fgColor them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1"/>
      </left>
      <right style="thin">
        <color theme="1"/>
      </right>
      <top/>
      <bottom style="thin">
        <color theme="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1"/>
      </left>
      <right/>
      <top/>
      <bottom style="thin">
        <color theme="1"/>
      </bottom>
      <diagonal/>
    </border>
    <border>
      <left/>
      <right/>
      <top/>
      <bottom style="thin">
        <color theme="1"/>
      </bottom>
      <diagonal/>
    </border>
    <border>
      <left/>
      <right/>
      <top/>
      <bottom style="thin">
        <color indexed="64"/>
      </bottom>
      <diagonal/>
    </border>
    <border>
      <left style="thin">
        <color theme="1"/>
      </left>
      <right/>
      <top/>
      <bottom/>
      <diagonal/>
    </border>
    <border>
      <left style="thin">
        <color theme="1"/>
      </left>
      <right style="thin">
        <color theme="1"/>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3">
    <xf numFmtId="0" fontId="0" fillId="0" borderId="0"/>
    <xf numFmtId="0" fontId="1" fillId="0" borderId="0"/>
    <xf numFmtId="0" fontId="27" fillId="0" borderId="0"/>
  </cellStyleXfs>
  <cellXfs count="204">
    <xf numFmtId="0" fontId="0" fillId="0" borderId="0" xfId="0"/>
    <xf numFmtId="0" fontId="2" fillId="0" borderId="1" xfId="0" applyFont="1" applyBorder="1" applyAlignment="1">
      <alignment horizontal="left" vertical="center" wrapText="1"/>
    </xf>
    <xf numFmtId="0" fontId="2" fillId="0" borderId="1" xfId="0" applyFont="1" applyBorder="1" applyAlignment="1">
      <alignment vertical="center"/>
    </xf>
    <xf numFmtId="0" fontId="2" fillId="0" borderId="1" xfId="0" applyFont="1" applyBorder="1" applyAlignment="1">
      <alignment vertical="center" wrapText="1"/>
    </xf>
    <xf numFmtId="0" fontId="0" fillId="0" borderId="0" xfId="0" applyAlignment="1">
      <alignment wrapText="1"/>
    </xf>
    <xf numFmtId="0" fontId="0" fillId="0" borderId="1" xfId="0" applyBorder="1"/>
    <xf numFmtId="0" fontId="2" fillId="0" borderId="1" xfId="0" applyFont="1" applyBorder="1" applyAlignment="1">
      <alignment wrapText="1"/>
    </xf>
    <xf numFmtId="0" fontId="8" fillId="0" borderId="1" xfId="1" applyFont="1" applyBorder="1" applyAlignment="1">
      <alignment horizontal="left" vertical="center" wrapText="1"/>
    </xf>
    <xf numFmtId="0" fontId="2" fillId="0" borderId="0" xfId="0" applyFont="1" applyAlignment="1">
      <alignment vertical="center" wrapText="1"/>
    </xf>
    <xf numFmtId="0" fontId="10" fillId="0" borderId="0" xfId="0" applyFont="1"/>
    <xf numFmtId="0" fontId="8" fillId="0" borderId="1" xfId="0" applyFont="1" applyBorder="1" applyAlignment="1">
      <alignment horizontal="left" vertical="center" wrapText="1"/>
    </xf>
    <xf numFmtId="0" fontId="2" fillId="0" borderId="1" xfId="0" applyFont="1" applyBorder="1" applyAlignment="1">
      <alignment horizontal="center" vertical="center"/>
    </xf>
    <xf numFmtId="0" fontId="8" fillId="2" borderId="1" xfId="1" applyFont="1" applyFill="1" applyBorder="1" applyAlignment="1">
      <alignment horizontal="left" vertical="center" wrapText="1"/>
    </xf>
    <xf numFmtId="0" fontId="8" fillId="2" borderId="1" xfId="0" applyFont="1" applyFill="1" applyBorder="1" applyAlignment="1">
      <alignment vertical="center" wrapText="1"/>
    </xf>
    <xf numFmtId="0" fontId="8" fillId="2" borderId="1" xfId="0" applyFont="1" applyFill="1" applyBorder="1" applyAlignment="1">
      <alignment horizontal="left" vertical="center" wrapText="1"/>
    </xf>
    <xf numFmtId="9" fontId="0" fillId="0" borderId="1" xfId="0" applyNumberFormat="1" applyBorder="1" applyAlignment="1">
      <alignment horizontal="center" vertical="center"/>
    </xf>
    <xf numFmtId="0" fontId="3" fillId="4" borderId="1" xfId="0" applyFont="1" applyFill="1" applyBorder="1" applyAlignment="1">
      <alignment horizontal="left" vertical="center" wrapText="1"/>
    </xf>
    <xf numFmtId="0" fontId="4" fillId="0" borderId="0" xfId="0" applyFont="1"/>
    <xf numFmtId="9" fontId="0" fillId="0" borderId="0" xfId="0" applyNumberFormat="1" applyAlignment="1">
      <alignment horizontal="center" vertical="center"/>
    </xf>
    <xf numFmtId="0" fontId="0" fillId="0" borderId="0" xfId="0" applyAlignment="1">
      <alignment horizontal="right"/>
    </xf>
    <xf numFmtId="0" fontId="14" fillId="0" borderId="0" xfId="0" applyFont="1"/>
    <xf numFmtId="0" fontId="0" fillId="0" borderId="6" xfId="0" applyBorder="1"/>
    <xf numFmtId="0" fontId="12" fillId="0" borderId="5" xfId="0" applyFont="1" applyBorder="1"/>
    <xf numFmtId="0" fontId="0" fillId="0" borderId="5" xfId="0" applyBorder="1" applyAlignment="1">
      <alignment horizontal="center"/>
    </xf>
    <xf numFmtId="0" fontId="0" fillId="0" borderId="7" xfId="0" applyBorder="1" applyAlignment="1">
      <alignment horizontal="center"/>
    </xf>
    <xf numFmtId="0" fontId="0" fillId="0" borderId="8" xfId="0" applyBorder="1" applyAlignment="1">
      <alignment horizontal="right"/>
    </xf>
    <xf numFmtId="0" fontId="0" fillId="0" borderId="8" xfId="0" applyBorder="1"/>
    <xf numFmtId="0" fontId="0" fillId="0" borderId="9" xfId="0" applyBorder="1"/>
    <xf numFmtId="0" fontId="14" fillId="0" borderId="5" xfId="0" applyFont="1" applyBorder="1"/>
    <xf numFmtId="0" fontId="11" fillId="0" borderId="0" xfId="0" applyFont="1"/>
    <xf numFmtId="0" fontId="13" fillId="0" borderId="0" xfId="0" applyFont="1"/>
    <xf numFmtId="0" fontId="0" fillId="6" borderId="6" xfId="0" applyFill="1" applyBorder="1" applyAlignment="1">
      <alignment horizontal="right"/>
    </xf>
    <xf numFmtId="0" fontId="0" fillId="10" borderId="6" xfId="0" applyFill="1" applyBorder="1"/>
    <xf numFmtId="0" fontId="11" fillId="0" borderId="5" xfId="0" applyFont="1" applyBorder="1"/>
    <xf numFmtId="0" fontId="0" fillId="0" borderId="5" xfId="0" applyBorder="1"/>
    <xf numFmtId="0" fontId="0" fillId="6" borderId="6" xfId="0" applyFill="1" applyBorder="1"/>
    <xf numFmtId="0" fontId="15" fillId="0" borderId="5" xfId="0" applyFont="1" applyBorder="1"/>
    <xf numFmtId="0" fontId="4" fillId="0" borderId="5" xfId="0" applyFont="1" applyBorder="1"/>
    <xf numFmtId="0" fontId="0" fillId="0" borderId="7" xfId="0" applyBorder="1"/>
    <xf numFmtId="0" fontId="0" fillId="0" borderId="8" xfId="0" applyBorder="1" applyAlignment="1">
      <alignment horizontal="center"/>
    </xf>
    <xf numFmtId="0" fontId="0" fillId="10" borderId="5" xfId="0" applyFill="1" applyBorder="1"/>
    <xf numFmtId="0" fontId="16" fillId="10" borderId="5" xfId="0" applyFont="1" applyFill="1" applyBorder="1"/>
    <xf numFmtId="0" fontId="14" fillId="9" borderId="5" xfId="0" applyFont="1" applyFill="1" applyBorder="1"/>
    <xf numFmtId="0" fontId="0" fillId="10" borderId="6" xfId="0" applyFill="1" applyBorder="1" applyAlignment="1">
      <alignment horizontal="right"/>
    </xf>
    <xf numFmtId="0" fontId="17" fillId="8" borderId="1" xfId="0" applyFont="1" applyFill="1" applyBorder="1" applyAlignment="1">
      <alignment horizontal="center" vertical="center" wrapText="1"/>
    </xf>
    <xf numFmtId="0" fontId="4" fillId="0" borderId="1" xfId="0" applyFont="1" applyBorder="1" applyAlignment="1">
      <alignment horizontal="center" vertical="center"/>
    </xf>
    <xf numFmtId="0" fontId="5" fillId="10" borderId="1" xfId="0" applyFont="1" applyFill="1" applyBorder="1" applyAlignment="1">
      <alignment vertical="center" wrapText="1"/>
    </xf>
    <xf numFmtId="0" fontId="5" fillId="10" borderId="1" xfId="0" applyFont="1" applyFill="1" applyBorder="1" applyAlignment="1">
      <alignment horizontal="left" vertical="center" wrapText="1"/>
    </xf>
    <xf numFmtId="0" fontId="5" fillId="0" borderId="0" xfId="0" applyFont="1"/>
    <xf numFmtId="10" fontId="0" fillId="0" borderId="1" xfId="0" applyNumberFormat="1" applyBorder="1" applyAlignment="1">
      <alignment horizontal="right" vertical="center"/>
    </xf>
    <xf numFmtId="0" fontId="19" fillId="0" borderId="0" xfId="0" applyFont="1"/>
    <xf numFmtId="0" fontId="0" fillId="0" borderId="0" xfId="0" applyAlignment="1">
      <alignment horizontal="left" wrapText="1"/>
    </xf>
    <xf numFmtId="0" fontId="2" fillId="0" borderId="1" xfId="0" applyFont="1" applyBorder="1" applyAlignment="1">
      <alignment horizontal="center" vertical="center" wrapText="1"/>
    </xf>
    <xf numFmtId="0" fontId="0" fillId="0" borderId="0" xfId="0" applyAlignment="1">
      <alignment horizontal="center"/>
    </xf>
    <xf numFmtId="0" fontId="21" fillId="3" borderId="1" xfId="0" applyFont="1" applyFill="1" applyBorder="1" applyAlignment="1">
      <alignment horizontal="center" vertical="center" wrapText="1"/>
    </xf>
    <xf numFmtId="0" fontId="22" fillId="3" borderId="1" xfId="0" applyFont="1" applyFill="1" applyBorder="1" applyAlignment="1">
      <alignment horizontal="center" vertical="center" wrapText="1"/>
    </xf>
    <xf numFmtId="0" fontId="0" fillId="0" borderId="1" xfId="0" applyBorder="1" applyAlignment="1">
      <alignment horizontal="center" vertical="center"/>
    </xf>
    <xf numFmtId="0" fontId="4" fillId="0" borderId="3" xfId="0" applyFont="1" applyBorder="1" applyAlignment="1">
      <alignment horizontal="center"/>
    </xf>
    <xf numFmtId="0" fontId="17" fillId="0" borderId="1" xfId="0" applyFont="1" applyBorder="1" applyAlignment="1">
      <alignment horizontal="left" vertical="center" wrapText="1"/>
    </xf>
    <xf numFmtId="0" fontId="17" fillId="0" borderId="1" xfId="0" applyFont="1" applyBorder="1" applyAlignment="1">
      <alignment horizontal="center" vertical="center" wrapText="1"/>
    </xf>
    <xf numFmtId="0" fontId="17" fillId="0" borderId="1" xfId="0" applyFont="1" applyBorder="1" applyAlignment="1">
      <alignment horizontal="left" vertical="center"/>
    </xf>
    <xf numFmtId="0" fontId="23" fillId="0" borderId="1" xfId="0" applyFont="1" applyBorder="1" applyAlignment="1">
      <alignment horizontal="left" vertical="center" wrapText="1"/>
    </xf>
    <xf numFmtId="0" fontId="17" fillId="0" borderId="1" xfId="0" applyFont="1" applyBorder="1" applyAlignment="1">
      <alignment vertical="center" wrapText="1"/>
    </xf>
    <xf numFmtId="0" fontId="17" fillId="0" borderId="1" xfId="0" applyFont="1" applyBorder="1" applyAlignment="1">
      <alignment horizontal="center" vertical="center"/>
    </xf>
    <xf numFmtId="0" fontId="23" fillId="0" borderId="1" xfId="1" applyFont="1" applyBorder="1" applyAlignment="1">
      <alignment vertical="center" wrapText="1"/>
    </xf>
    <xf numFmtId="0" fontId="23" fillId="0" borderId="1" xfId="1" applyFont="1" applyBorder="1" applyAlignment="1">
      <alignment horizontal="left" vertical="center" wrapText="1"/>
    </xf>
    <xf numFmtId="0" fontId="23" fillId="2" borderId="1" xfId="1" applyFont="1" applyFill="1" applyBorder="1" applyAlignment="1">
      <alignment vertical="center" wrapText="1"/>
    </xf>
    <xf numFmtId="0" fontId="16" fillId="0" borderId="1" xfId="0" applyFont="1" applyBorder="1" applyAlignment="1">
      <alignment horizontal="center" vertical="center" wrapText="1"/>
    </xf>
    <xf numFmtId="0" fontId="4" fillId="0" borderId="1" xfId="0" applyFont="1" applyBorder="1"/>
    <xf numFmtId="0" fontId="0" fillId="10" borderId="0" xfId="0" applyFill="1"/>
    <xf numFmtId="0" fontId="0" fillId="6" borderId="0" xfId="0" applyFill="1" applyAlignment="1">
      <alignment horizontal="right"/>
    </xf>
    <xf numFmtId="0" fontId="0" fillId="10" borderId="0" xfId="0" applyFill="1" applyAlignment="1">
      <alignment horizontal="right"/>
    </xf>
    <xf numFmtId="0" fontId="4" fillId="0" borderId="0" xfId="0" applyFont="1" applyAlignment="1">
      <alignment horizontal="center" vertical="center"/>
    </xf>
    <xf numFmtId="0" fontId="0" fillId="0" borderId="3" xfId="0" applyBorder="1"/>
    <xf numFmtId="0" fontId="0" fillId="0" borderId="4" xfId="0" applyBorder="1"/>
    <xf numFmtId="0" fontId="4" fillId="0" borderId="6" xfId="0" applyFont="1" applyBorder="1" applyAlignment="1">
      <alignment horizontal="center" vertical="center"/>
    </xf>
    <xf numFmtId="0" fontId="4" fillId="0" borderId="0" xfId="0" applyFont="1" applyAlignment="1">
      <alignment horizontal="center"/>
    </xf>
    <xf numFmtId="0" fontId="12" fillId="0" borderId="0" xfId="0" applyFont="1"/>
    <xf numFmtId="14" fontId="17" fillId="0" borderId="1" xfId="0" applyNumberFormat="1" applyFont="1" applyBorder="1" applyAlignment="1">
      <alignment horizontal="center" vertical="center"/>
    </xf>
    <xf numFmtId="0" fontId="4" fillId="0" borderId="1" xfId="0" applyFont="1" applyBorder="1" applyAlignment="1">
      <alignment wrapText="1"/>
    </xf>
    <xf numFmtId="9" fontId="0" fillId="0" borderId="0" xfId="0" applyNumberFormat="1"/>
    <xf numFmtId="9" fontId="4" fillId="0" borderId="1" xfId="0" applyNumberFormat="1" applyFont="1" applyBorder="1" applyAlignment="1">
      <alignment horizontal="center" vertical="center"/>
    </xf>
    <xf numFmtId="0" fontId="16" fillId="0" borderId="0" xfId="0" applyFont="1"/>
    <xf numFmtId="0" fontId="14" fillId="0" borderId="7" xfId="0" applyFont="1" applyBorder="1"/>
    <xf numFmtId="9" fontId="0" fillId="0" borderId="6" xfId="0" applyNumberFormat="1" applyBorder="1"/>
    <xf numFmtId="9" fontId="0" fillId="0" borderId="9" xfId="0" applyNumberFormat="1" applyBorder="1"/>
    <xf numFmtId="0" fontId="24" fillId="3" borderId="1" xfId="0" applyFont="1" applyFill="1" applyBorder="1" applyAlignment="1">
      <alignment horizontal="center" vertical="center" wrapText="1"/>
    </xf>
    <xf numFmtId="0" fontId="0" fillId="0" borderId="15" xfId="0" applyBorder="1" applyAlignment="1">
      <alignment horizontal="center" vertical="center" wrapText="1"/>
    </xf>
    <xf numFmtId="0" fontId="16" fillId="0" borderId="15" xfId="0" applyFont="1" applyBorder="1" applyAlignment="1">
      <alignment horizontal="left" vertical="center" wrapText="1"/>
    </xf>
    <xf numFmtId="0" fontId="16" fillId="0" borderId="15" xfId="0" applyFont="1" applyBorder="1" applyAlignment="1" applyProtection="1">
      <alignment horizontal="center" vertical="center" wrapText="1"/>
      <protection locked="0"/>
    </xf>
    <xf numFmtId="14" fontId="16" fillId="0" borderId="19" xfId="0" quotePrefix="1" applyNumberFormat="1" applyFont="1" applyBorder="1" applyAlignment="1" applyProtection="1">
      <alignment horizontal="center" vertical="center" wrapText="1"/>
      <protection locked="0"/>
    </xf>
    <xf numFmtId="14" fontId="16" fillId="0" borderId="14" xfId="0" quotePrefix="1" applyNumberFormat="1" applyFont="1" applyBorder="1" applyAlignment="1" applyProtection="1">
      <alignment horizontal="center" vertical="center" wrapText="1"/>
      <protection locked="0"/>
    </xf>
    <xf numFmtId="0" fontId="31" fillId="0" borderId="0" xfId="0" applyFont="1"/>
    <xf numFmtId="0" fontId="29" fillId="0" borderId="0" xfId="0" applyFont="1" applyAlignment="1">
      <alignment vertical="center"/>
    </xf>
    <xf numFmtId="0" fontId="0" fillId="0" borderId="0" xfId="0" applyAlignment="1">
      <alignment horizontal="center" vertical="center" wrapText="1"/>
    </xf>
    <xf numFmtId="0" fontId="16" fillId="0" borderId="0" xfId="0" applyFont="1" applyAlignment="1">
      <alignment horizontal="left" vertical="center" wrapText="1"/>
    </xf>
    <xf numFmtId="0" fontId="16" fillId="0" borderId="0" xfId="0" applyFont="1" applyAlignment="1">
      <alignment horizontal="center" vertical="center" wrapText="1"/>
    </xf>
    <xf numFmtId="0" fontId="16" fillId="0" borderId="0" xfId="0" applyFont="1" applyAlignment="1" applyProtection="1">
      <alignment horizontal="center" vertical="center" wrapText="1"/>
      <protection locked="0"/>
    </xf>
    <xf numFmtId="14" fontId="16" fillId="0" borderId="0" xfId="0" quotePrefix="1" applyNumberFormat="1" applyFont="1" applyAlignment="1" applyProtection="1">
      <alignment horizontal="center" vertical="center" wrapText="1"/>
      <protection locked="0"/>
    </xf>
    <xf numFmtId="0" fontId="16" fillId="0" borderId="20" xfId="0" applyFont="1" applyBorder="1" applyAlignment="1">
      <alignment horizontal="left" vertical="center" wrapText="1"/>
    </xf>
    <xf numFmtId="0" fontId="16" fillId="0" borderId="20" xfId="0" applyFont="1" applyBorder="1" applyAlignment="1">
      <alignment horizontal="center" vertical="center" wrapText="1"/>
    </xf>
    <xf numFmtId="0" fontId="16" fillId="0" borderId="20" xfId="0" applyFont="1" applyBorder="1" applyAlignment="1" applyProtection="1">
      <alignment horizontal="center" vertical="center" wrapText="1"/>
      <protection locked="0"/>
    </xf>
    <xf numFmtId="14" fontId="16" fillId="0" borderId="20" xfId="0" quotePrefix="1" applyNumberFormat="1" applyFont="1" applyBorder="1" applyAlignment="1" applyProtection="1">
      <alignment horizontal="center" vertical="center" wrapText="1"/>
      <protection locked="0"/>
    </xf>
    <xf numFmtId="14" fontId="16" fillId="0" borderId="21" xfId="0" quotePrefix="1" applyNumberFormat="1" applyFont="1" applyBorder="1" applyAlignment="1" applyProtection="1">
      <alignment horizontal="center" vertical="center" wrapText="1"/>
      <protection locked="0"/>
    </xf>
    <xf numFmtId="10" fontId="16" fillId="0" borderId="15" xfId="0" applyNumberFormat="1" applyFont="1" applyBorder="1" applyAlignment="1">
      <alignment horizontal="center" vertical="center" wrapText="1"/>
    </xf>
    <xf numFmtId="0" fontId="8" fillId="0" borderId="1" xfId="0" applyFont="1" applyBorder="1" applyAlignment="1">
      <alignment vertical="center" wrapText="1"/>
    </xf>
    <xf numFmtId="0" fontId="23" fillId="0" borderId="1" xfId="0" applyFont="1" applyBorder="1" applyAlignment="1">
      <alignment vertical="center" wrapText="1"/>
    </xf>
    <xf numFmtId="0" fontId="23" fillId="0" borderId="1" xfId="0" applyFont="1" applyBorder="1" applyAlignment="1">
      <alignment horizontal="left" vertical="center"/>
    </xf>
    <xf numFmtId="0" fontId="20" fillId="0" borderId="0" xfId="0" applyFont="1" applyAlignment="1">
      <alignment horizontal="center"/>
    </xf>
    <xf numFmtId="0" fontId="0" fillId="0" borderId="1" xfId="0" applyBorder="1" applyAlignment="1">
      <alignment wrapText="1"/>
    </xf>
    <xf numFmtId="0" fontId="0" fillId="0" borderId="1" xfId="0" applyBorder="1" applyAlignment="1">
      <alignment horizontal="left" wrapText="1"/>
    </xf>
    <xf numFmtId="0" fontId="0" fillId="0" borderId="1" xfId="0" applyBorder="1" applyAlignment="1">
      <alignment horizontal="left" vertical="center" wrapText="1"/>
    </xf>
    <xf numFmtId="0" fontId="0" fillId="0" borderId="1" xfId="0" applyBorder="1" applyAlignment="1">
      <alignment vertical="center" wrapText="1"/>
    </xf>
    <xf numFmtId="0" fontId="0" fillId="0" borderId="10"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0" fillId="0" borderId="0" xfId="0" applyAlignment="1">
      <alignment horizontal="center" vertical="center"/>
    </xf>
    <xf numFmtId="0" fontId="2" fillId="2" borderId="1" xfId="0" applyFont="1" applyFill="1" applyBorder="1" applyAlignment="1">
      <alignment horizontal="center" vertical="center"/>
    </xf>
    <xf numFmtId="0" fontId="0" fillId="0" borderId="1" xfId="0" applyBorder="1" applyAlignment="1">
      <alignment horizontal="center"/>
    </xf>
    <xf numFmtId="0" fontId="2" fillId="2" borderId="1" xfId="0" applyFont="1" applyFill="1" applyBorder="1" applyAlignment="1">
      <alignment horizontal="left" vertical="center" wrapText="1"/>
    </xf>
    <xf numFmtId="0" fontId="2" fillId="2" borderId="1" xfId="0" applyFont="1" applyFill="1" applyBorder="1" applyAlignment="1">
      <alignment vertical="center" wrapText="1"/>
    </xf>
    <xf numFmtId="0" fontId="14" fillId="0" borderId="5" xfId="0" applyFont="1" applyBorder="1" applyAlignment="1">
      <alignment horizontal="left"/>
    </xf>
    <xf numFmtId="0" fontId="0" fillId="0" borderId="6" xfId="0" applyBorder="1" applyAlignment="1">
      <alignment horizontal="right"/>
    </xf>
    <xf numFmtId="0" fontId="14" fillId="0" borderId="5" xfId="0" applyFont="1" applyBorder="1" applyAlignment="1">
      <alignment horizontal="center"/>
    </xf>
    <xf numFmtId="0" fontId="0" fillId="0" borderId="9" xfId="0" applyBorder="1" applyAlignment="1">
      <alignment horizontal="right"/>
    </xf>
    <xf numFmtId="0" fontId="16" fillId="0" borderId="5" xfId="0" applyFont="1" applyBorder="1"/>
    <xf numFmtId="0" fontId="4" fillId="0" borderId="7" xfId="0" applyFont="1" applyBorder="1"/>
    <xf numFmtId="0" fontId="5" fillId="0" borderId="5" xfId="0" applyFont="1" applyBorder="1"/>
    <xf numFmtId="0" fontId="0" fillId="0" borderId="23" xfId="0" applyBorder="1" applyAlignment="1">
      <alignment horizontal="center" vertical="center" wrapText="1"/>
    </xf>
    <xf numFmtId="0" fontId="16" fillId="0" borderId="23" xfId="0" applyFont="1" applyBorder="1" applyAlignment="1">
      <alignment horizontal="left" vertical="center" wrapText="1"/>
    </xf>
    <xf numFmtId="10" fontId="16" fillId="0" borderId="23" xfId="0" applyNumberFormat="1" applyFont="1" applyBorder="1" applyAlignment="1">
      <alignment horizontal="center" vertical="center" wrapText="1"/>
    </xf>
    <xf numFmtId="0" fontId="16" fillId="0" borderId="23" xfId="0" applyFont="1" applyBorder="1" applyAlignment="1" applyProtection="1">
      <alignment horizontal="center" vertical="center" wrapText="1"/>
      <protection locked="0"/>
    </xf>
    <xf numFmtId="14" fontId="16" fillId="0" borderId="22" xfId="0" quotePrefix="1" applyNumberFormat="1" applyFont="1" applyBorder="1" applyAlignment="1" applyProtection="1">
      <alignment horizontal="center" vertical="center" wrapText="1"/>
      <protection locked="0"/>
    </xf>
    <xf numFmtId="14" fontId="16" fillId="0" borderId="24" xfId="0" quotePrefix="1" applyNumberFormat="1" applyFont="1" applyBorder="1" applyAlignment="1" applyProtection="1">
      <alignment horizontal="center" vertical="center" wrapText="1"/>
      <protection locked="0"/>
    </xf>
    <xf numFmtId="0" fontId="0" fillId="0" borderId="1" xfId="0" applyBorder="1" applyAlignment="1">
      <alignment horizontal="center" vertical="center" wrapText="1"/>
    </xf>
    <xf numFmtId="0" fontId="16" fillId="0" borderId="1" xfId="0" applyFont="1" applyBorder="1" applyAlignment="1">
      <alignment horizontal="left" vertical="center" wrapText="1"/>
    </xf>
    <xf numFmtId="0" fontId="16" fillId="0" borderId="1" xfId="0" applyFont="1" applyBorder="1" applyAlignment="1" applyProtection="1">
      <alignment horizontal="center" vertical="center" wrapText="1"/>
      <protection locked="0"/>
    </xf>
    <xf numFmtId="14" fontId="16" fillId="0" borderId="1" xfId="0" quotePrefix="1" applyNumberFormat="1" applyFont="1" applyBorder="1" applyAlignment="1" applyProtection="1">
      <alignment horizontal="center" vertical="center" wrapText="1"/>
      <protection locked="0"/>
    </xf>
    <xf numFmtId="10" fontId="16" fillId="0" borderId="1" xfId="0" applyNumberFormat="1" applyFont="1" applyBorder="1" applyAlignment="1">
      <alignment horizontal="center" vertical="center" wrapText="1"/>
    </xf>
    <xf numFmtId="0" fontId="12" fillId="2" borderId="10" xfId="0" applyFont="1" applyFill="1" applyBorder="1" applyAlignment="1">
      <alignment horizontal="left" vertical="center"/>
    </xf>
    <xf numFmtId="0" fontId="12" fillId="2" borderId="11" xfId="0" applyFont="1" applyFill="1" applyBorder="1" applyAlignment="1">
      <alignment horizontal="left" vertical="center"/>
    </xf>
    <xf numFmtId="0" fontId="12" fillId="2" borderId="12" xfId="0" applyFont="1" applyFill="1" applyBorder="1" applyAlignment="1">
      <alignment horizontal="left" vertical="center"/>
    </xf>
    <xf numFmtId="0" fontId="0" fillId="0" borderId="1" xfId="0" applyBorder="1" applyAlignment="1">
      <alignment horizontal="left" vertical="center"/>
    </xf>
    <xf numFmtId="0" fontId="0" fillId="8" borderId="0" xfId="0" applyFill="1"/>
    <xf numFmtId="0" fontId="0" fillId="8" borderId="0" xfId="0" applyFill="1" applyAlignment="1">
      <alignment horizontal="right"/>
    </xf>
    <xf numFmtId="0" fontId="0" fillId="8" borderId="8" xfId="0" applyFill="1" applyBorder="1" applyAlignment="1">
      <alignment horizontal="right"/>
    </xf>
    <xf numFmtId="0" fontId="0" fillId="8" borderId="0" xfId="0" applyFill="1" applyAlignment="1">
      <alignment horizontal="center"/>
    </xf>
    <xf numFmtId="0" fontId="0" fillId="8" borderId="0" xfId="0" applyFill="1" applyAlignment="1">
      <alignment horizontal="center" vertical="center"/>
    </xf>
    <xf numFmtId="0" fontId="14" fillId="8" borderId="5" xfId="0" applyFont="1" applyFill="1" applyBorder="1"/>
    <xf numFmtId="14" fontId="0" fillId="0" borderId="1" xfId="0" applyNumberFormat="1" applyBorder="1"/>
    <xf numFmtId="0" fontId="0" fillId="0" borderId="1" xfId="0" applyBorder="1" applyAlignment="1">
      <alignment horizontal="left"/>
    </xf>
    <xf numFmtId="0" fontId="0" fillId="2" borderId="1" xfId="0" applyFill="1" applyBorder="1" applyAlignment="1">
      <alignment horizontal="center" vertical="center"/>
    </xf>
    <xf numFmtId="0" fontId="0" fillId="2" borderId="1" xfId="0" applyFill="1" applyBorder="1" applyAlignment="1">
      <alignment wrapText="1"/>
    </xf>
    <xf numFmtId="0" fontId="35" fillId="0" borderId="0" xfId="0" applyFont="1" applyAlignment="1">
      <alignment wrapText="1"/>
    </xf>
    <xf numFmtId="10" fontId="12" fillId="0" borderId="1" xfId="0" applyNumberFormat="1" applyFont="1" applyBorder="1" applyAlignment="1">
      <alignment horizontal="right" vertical="center"/>
    </xf>
    <xf numFmtId="0" fontId="0" fillId="2" borderId="0" xfId="0" applyFill="1" applyAlignment="1">
      <alignment horizontal="right"/>
    </xf>
    <xf numFmtId="0" fontId="6" fillId="7" borderId="0" xfId="0" applyFont="1" applyFill="1" applyAlignment="1">
      <alignment horizontal="center"/>
    </xf>
    <xf numFmtId="0" fontId="6" fillId="4" borderId="0" xfId="0" applyFont="1" applyFill="1" applyAlignment="1">
      <alignment horizontal="center" vertical="center"/>
    </xf>
    <xf numFmtId="0" fontId="4" fillId="6" borderId="10" xfId="0" applyFont="1" applyFill="1" applyBorder="1" applyAlignment="1">
      <alignment horizontal="left" vertical="center"/>
    </xf>
    <xf numFmtId="0" fontId="4" fillId="6" borderId="11" xfId="0" applyFont="1" applyFill="1" applyBorder="1" applyAlignment="1">
      <alignment horizontal="left" vertical="center"/>
    </xf>
    <xf numFmtId="0" fontId="4" fillId="6" borderId="12" xfId="0" applyFont="1" applyFill="1" applyBorder="1" applyAlignment="1">
      <alignment horizontal="left" vertical="center"/>
    </xf>
    <xf numFmtId="0" fontId="4" fillId="6" borderId="1" xfId="0" applyFont="1" applyFill="1" applyBorder="1" applyAlignment="1">
      <alignment horizontal="left"/>
    </xf>
    <xf numFmtId="0" fontId="3" fillId="3" borderId="10"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24"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4" fillId="6" borderId="10" xfId="0" applyFont="1" applyFill="1" applyBorder="1" applyAlignment="1">
      <alignment horizontal="left"/>
    </xf>
    <xf numFmtId="0" fontId="4" fillId="6" borderId="11" xfId="0" applyFont="1" applyFill="1" applyBorder="1" applyAlignment="1">
      <alignment horizontal="left"/>
    </xf>
    <xf numFmtId="0" fontId="4" fillId="6" borderId="12" xfId="0" applyFont="1" applyFill="1" applyBorder="1" applyAlignment="1">
      <alignment horizontal="left"/>
    </xf>
    <xf numFmtId="0" fontId="4" fillId="6" borderId="1" xfId="0" applyFont="1" applyFill="1" applyBorder="1" applyAlignment="1">
      <alignment horizontal="left" vertical="center"/>
    </xf>
    <xf numFmtId="0" fontId="5" fillId="5" borderId="1" xfId="0" applyFont="1" applyFill="1" applyBorder="1" applyAlignment="1">
      <alignment horizontal="left" vertical="center" wrapText="1"/>
    </xf>
    <xf numFmtId="0" fontId="18" fillId="3" borderId="0" xfId="0" applyFont="1" applyFill="1" applyAlignment="1">
      <alignment horizontal="center"/>
    </xf>
    <xf numFmtId="0" fontId="12" fillId="2" borderId="10" xfId="0" applyFont="1" applyFill="1" applyBorder="1" applyAlignment="1">
      <alignment horizontal="left" vertical="center"/>
    </xf>
    <xf numFmtId="0" fontId="12" fillId="2" borderId="11" xfId="0" applyFont="1" applyFill="1" applyBorder="1" applyAlignment="1">
      <alignment horizontal="left" vertical="center"/>
    </xf>
    <xf numFmtId="0" fontId="12" fillId="2" borderId="12" xfId="0" applyFont="1" applyFill="1" applyBorder="1" applyAlignment="1">
      <alignment horizontal="left" vertical="center"/>
    </xf>
    <xf numFmtId="0" fontId="0" fillId="0" borderId="10"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4" fillId="0" borderId="1" xfId="0" applyFont="1" applyBorder="1" applyAlignment="1">
      <alignment horizontal="left" vertical="center"/>
    </xf>
    <xf numFmtId="0" fontId="0" fillId="0" borderId="1" xfId="0" applyBorder="1" applyAlignment="1">
      <alignment horizontal="left" vertical="center"/>
    </xf>
    <xf numFmtId="0" fontId="25" fillId="8" borderId="1" xfId="0" applyFont="1" applyFill="1" applyBorder="1" applyAlignment="1">
      <alignment horizontal="center" vertical="center" wrapText="1"/>
    </xf>
    <xf numFmtId="0" fontId="20" fillId="0" borderId="0" xfId="0" applyFont="1" applyAlignment="1">
      <alignment horizontal="center"/>
    </xf>
    <xf numFmtId="0" fontId="30" fillId="11" borderId="16" xfId="0" applyFont="1" applyFill="1" applyBorder="1" applyAlignment="1">
      <alignment horizontal="center" vertical="center"/>
    </xf>
    <xf numFmtId="0" fontId="30" fillId="11" borderId="17" xfId="0" applyFont="1" applyFill="1" applyBorder="1" applyAlignment="1">
      <alignment horizontal="center" vertical="center"/>
    </xf>
    <xf numFmtId="0" fontId="30" fillId="11" borderId="18" xfId="0" applyFont="1" applyFill="1" applyBorder="1" applyAlignment="1">
      <alignment horizontal="center" vertical="center"/>
    </xf>
    <xf numFmtId="0" fontId="4" fillId="6" borderId="25" xfId="0" applyFont="1" applyFill="1" applyBorder="1" applyAlignment="1">
      <alignment horizontal="left" vertical="center"/>
    </xf>
    <xf numFmtId="0" fontId="4" fillId="6" borderId="26" xfId="0" applyFont="1" applyFill="1" applyBorder="1" applyAlignment="1">
      <alignment horizontal="left" vertical="center"/>
    </xf>
    <xf numFmtId="0" fontId="4" fillId="6" borderId="27" xfId="0" applyFont="1" applyFill="1" applyBorder="1" applyAlignment="1">
      <alignment horizontal="left" vertical="center"/>
    </xf>
    <xf numFmtId="0" fontId="4" fillId="6" borderId="1" xfId="0" applyFont="1" applyFill="1" applyBorder="1" applyAlignment="1">
      <alignment horizontal="left" vertical="center" wrapText="1"/>
    </xf>
    <xf numFmtId="0" fontId="4" fillId="6" borderId="10" xfId="0" applyFont="1" applyFill="1" applyBorder="1" applyAlignment="1">
      <alignment horizontal="left" vertical="center" wrapText="1"/>
    </xf>
    <xf numFmtId="0" fontId="4" fillId="6" borderId="11" xfId="0" applyFont="1" applyFill="1" applyBorder="1" applyAlignment="1">
      <alignment horizontal="left" vertical="center" wrapText="1"/>
    </xf>
    <xf numFmtId="0" fontId="4" fillId="6" borderId="12" xfId="0" applyFont="1" applyFill="1" applyBorder="1" applyAlignment="1">
      <alignment horizontal="left" vertical="center" wrapText="1"/>
    </xf>
    <xf numFmtId="0" fontId="4" fillId="6" borderId="16" xfId="0" applyFont="1" applyFill="1" applyBorder="1" applyAlignment="1">
      <alignment horizontal="left" vertical="center" wrapText="1"/>
    </xf>
    <xf numFmtId="0" fontId="4" fillId="6" borderId="17" xfId="0" applyFont="1" applyFill="1" applyBorder="1" applyAlignment="1">
      <alignment horizontal="left" vertical="center" wrapText="1"/>
    </xf>
    <xf numFmtId="0" fontId="4" fillId="6" borderId="18" xfId="0" applyFont="1" applyFill="1" applyBorder="1" applyAlignment="1">
      <alignment horizontal="left" vertical="center" wrapText="1"/>
    </xf>
    <xf numFmtId="0" fontId="4" fillId="0" borderId="2" xfId="0" applyFont="1" applyBorder="1" applyAlignment="1">
      <alignment horizontal="center"/>
    </xf>
    <xf numFmtId="0" fontId="4" fillId="0" borderId="3" xfId="0" applyFont="1" applyBorder="1" applyAlignment="1">
      <alignment horizontal="center"/>
    </xf>
    <xf numFmtId="0" fontId="4" fillId="0" borderId="4" xfId="0" applyFont="1" applyBorder="1" applyAlignment="1">
      <alignment horizontal="center"/>
    </xf>
    <xf numFmtId="0" fontId="4" fillId="0" borderId="0" xfId="0" applyFont="1" applyAlignment="1">
      <alignment horizontal="center"/>
    </xf>
    <xf numFmtId="0" fontId="12" fillId="0" borderId="0" xfId="0" applyFont="1" applyAlignment="1">
      <alignment horizontal="left"/>
    </xf>
    <xf numFmtId="0" fontId="12" fillId="0" borderId="5" xfId="0" applyFont="1" applyBorder="1" applyAlignment="1">
      <alignment horizontal="left"/>
    </xf>
  </cellXfs>
  <cellStyles count="3">
    <cellStyle name="Normal" xfId="0" builtinId="0"/>
    <cellStyle name="Normal 11 2" xfId="1" xr:uid="{00000000-0005-0000-0000-000001000000}"/>
    <cellStyle name="Normal 2" xfId="2" xr:uid="{00000000-0005-0000-0000-000002000000}"/>
  </cellStyles>
  <dxfs count="75">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C000"/>
        </patternFill>
      </fill>
    </dxf>
    <dxf>
      <fill>
        <patternFill>
          <bgColor rgb="FFFF0000"/>
        </patternFill>
      </fill>
    </dxf>
    <dxf>
      <fill>
        <patternFill>
          <bgColor theme="9" tint="0.59996337778862885"/>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rgb="FFFFC000"/>
        </patternFill>
      </fill>
    </dxf>
    <dxf>
      <fill>
        <patternFill>
          <bgColor theme="9" tint="0.59996337778862885"/>
        </patternFill>
      </fill>
    </dxf>
    <dxf>
      <fill>
        <patternFill>
          <bgColor rgb="FFFFC000"/>
        </patternFill>
      </fill>
    </dxf>
    <dxf>
      <fill>
        <patternFill>
          <bgColor rgb="FFFF0000"/>
        </patternFill>
      </fill>
    </dxf>
    <dxf>
      <fill>
        <patternFill>
          <bgColor theme="9" tint="0.59996337778862885"/>
        </patternFill>
      </fill>
    </dxf>
    <dxf>
      <fill>
        <patternFill>
          <bgColor rgb="FFFF0000"/>
        </patternFill>
      </fill>
    </dxf>
    <dxf>
      <fill>
        <patternFill>
          <bgColor theme="9" tint="0.59996337778862885"/>
        </patternFill>
      </fill>
    </dxf>
    <dxf>
      <fill>
        <patternFill>
          <bgColor rgb="FFFFC000"/>
        </patternFill>
      </fill>
    </dxf>
    <dxf>
      <fill>
        <patternFill>
          <bgColor rgb="FFFFC000"/>
        </patternFill>
      </fill>
    </dxf>
    <dxf>
      <fill>
        <patternFill>
          <bgColor theme="9" tint="0.59996337778862885"/>
        </patternFill>
      </fill>
    </dxf>
    <dxf>
      <fill>
        <patternFill>
          <bgColor rgb="FFFF0000"/>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theme="9" tint="0.59996337778862885"/>
        </patternFill>
      </fill>
    </dxf>
    <dxf>
      <fill>
        <patternFill>
          <bgColor rgb="FFFFC000"/>
        </patternFill>
      </fill>
    </dxf>
    <dxf>
      <fill>
        <patternFill>
          <bgColor rgb="FFFF0000"/>
        </patternFill>
      </fill>
    </dxf>
    <dxf>
      <fill>
        <patternFill>
          <bgColor rgb="FFFFC000"/>
        </patternFill>
      </fill>
    </dxf>
    <dxf>
      <fill>
        <patternFill>
          <bgColor theme="9" tint="0.59996337778862885"/>
        </patternFill>
      </fill>
    </dxf>
    <dxf>
      <fill>
        <patternFill>
          <bgColor rgb="FFFF0000"/>
        </patternFill>
      </fill>
    </dxf>
    <dxf>
      <fill>
        <patternFill>
          <bgColor theme="9" tint="0.59996337778862885"/>
        </patternFill>
      </fill>
    </dxf>
    <dxf>
      <fill>
        <patternFill>
          <bgColor rgb="FFFFC000"/>
        </patternFill>
      </fill>
    </dxf>
    <dxf>
      <fill>
        <patternFill>
          <bgColor rgb="FFFFC000"/>
        </patternFill>
      </fill>
    </dxf>
    <dxf>
      <fill>
        <patternFill>
          <bgColor rgb="FFFF0000"/>
        </patternFill>
      </fill>
    </dxf>
    <dxf>
      <fill>
        <patternFill>
          <bgColor theme="9" tint="0.59996337778862885"/>
        </patternFill>
      </fill>
    </dxf>
    <dxf>
      <fill>
        <patternFill>
          <bgColor theme="9" tint="0.59996337778862885"/>
        </patternFill>
      </fill>
    </dxf>
    <dxf>
      <fill>
        <patternFill>
          <bgColor rgb="FFFF0000"/>
        </patternFill>
      </fill>
    </dxf>
    <dxf>
      <fill>
        <patternFill>
          <bgColor rgb="FFFFC000"/>
        </patternFill>
      </fill>
    </dxf>
    <dxf>
      <fill>
        <patternFill>
          <bgColor rgb="FF92D050"/>
        </patternFill>
      </fill>
    </dxf>
    <dxf>
      <fill>
        <patternFill>
          <bgColor theme="7" tint="0.59996337778862885"/>
        </patternFill>
      </fill>
    </dxf>
    <dxf>
      <fill>
        <patternFill>
          <bgColor rgb="FFFF0000"/>
        </patternFill>
      </fill>
    </dxf>
    <dxf>
      <fill>
        <patternFill>
          <bgColor rgb="FF92D050"/>
        </patternFill>
      </fill>
    </dxf>
    <dxf>
      <fill>
        <patternFill>
          <bgColor theme="7" tint="0.59996337778862885"/>
        </patternFill>
      </fill>
    </dxf>
    <dxf>
      <fill>
        <patternFill>
          <bgColor rgb="FFFF0000"/>
        </patternFill>
      </fill>
    </dxf>
    <dxf>
      <fill>
        <patternFill>
          <bgColor rgb="FF92D050"/>
        </patternFill>
      </fill>
    </dxf>
    <dxf>
      <fill>
        <patternFill>
          <bgColor theme="7" tint="0.59996337778862885"/>
        </patternFill>
      </fill>
    </dxf>
    <dxf>
      <fill>
        <patternFill>
          <bgColor rgb="FFFF0000"/>
        </patternFill>
      </fill>
    </dxf>
    <dxf>
      <fill>
        <patternFill>
          <bgColor rgb="FF92D050"/>
        </patternFill>
      </fill>
    </dxf>
    <dxf>
      <fill>
        <patternFill>
          <bgColor theme="7" tint="0.59996337778862885"/>
        </patternFill>
      </fill>
    </dxf>
    <dxf>
      <fill>
        <patternFill>
          <bgColor rgb="FFFF0000"/>
        </patternFill>
      </fill>
    </dxf>
    <dxf>
      <fill>
        <patternFill>
          <bgColor rgb="FFFF0000"/>
        </patternFill>
      </fill>
    </dxf>
    <dxf>
      <fill>
        <patternFill>
          <bgColor theme="7" tint="0.59996337778862885"/>
        </patternFill>
      </fill>
    </dxf>
    <dxf>
      <fill>
        <patternFill>
          <bgColor rgb="FF92D050"/>
        </patternFill>
      </fill>
    </dxf>
    <dxf>
      <fill>
        <patternFill>
          <bgColor rgb="FF92D050"/>
        </patternFill>
      </fill>
    </dxf>
    <dxf>
      <fill>
        <patternFill>
          <bgColor theme="7" tint="0.59996337778862885"/>
        </patternFill>
      </fill>
    </dxf>
    <dxf>
      <fill>
        <patternFill>
          <bgColor theme="7" tint="0.59996337778862885"/>
        </patternFill>
      </fill>
    </dxf>
    <dxf>
      <fill>
        <patternFill>
          <bgColor rgb="FFFF0000"/>
        </patternFill>
      </fill>
    </dxf>
    <dxf>
      <fill>
        <patternFill>
          <bgColor rgb="FF92D050"/>
        </patternFill>
      </fill>
    </dxf>
    <dxf>
      <font>
        <b val="0"/>
        <i val="0"/>
      </font>
      <fill>
        <patternFill>
          <fgColor auto="1"/>
          <bgColor rgb="FFFF0000"/>
        </patternFill>
      </fill>
    </dxf>
    <dxf>
      <fill>
        <patternFill>
          <bgColor rgb="FF92D050"/>
        </patternFill>
      </fill>
    </dxf>
    <dxf>
      <font>
        <b val="0"/>
        <i val="0"/>
      </font>
      <fill>
        <patternFill>
          <fgColor auto="1"/>
          <bgColor rgb="FFFF0000"/>
        </patternFill>
      </fill>
    </dxf>
    <dxf>
      <fill>
        <patternFill>
          <bgColor rgb="FF92D050"/>
        </patternFill>
      </fill>
    </dxf>
    <dxf>
      <font>
        <b val="0"/>
        <i val="0"/>
      </font>
      <fill>
        <patternFill>
          <fgColor auto="1"/>
          <bgColor rgb="FFFF0000"/>
        </patternFill>
      </fill>
    </dxf>
    <dxf>
      <fill>
        <patternFill>
          <bgColor rgb="FF92D050"/>
        </patternFill>
      </fill>
    </dxf>
    <dxf>
      <font>
        <b val="0"/>
        <i val="0"/>
      </font>
      <fill>
        <patternFill>
          <fgColor auto="1"/>
          <bgColor rgb="FFFF0000"/>
        </patternFill>
      </fill>
    </dxf>
    <dxf>
      <fill>
        <patternFill>
          <bgColor rgb="FF92D050"/>
        </patternFill>
      </fill>
    </dxf>
    <dxf>
      <font>
        <b val="0"/>
        <i val="0"/>
      </font>
      <fill>
        <patternFill>
          <fgColor auto="1"/>
          <bgColor rgb="FFFF0000"/>
        </patternFill>
      </fill>
    </dxf>
    <dxf>
      <fill>
        <patternFill>
          <bgColor rgb="FF92D050"/>
        </patternFill>
      </fill>
    </dxf>
    <dxf>
      <fill>
        <patternFill>
          <bgColor rgb="FFFF0000"/>
        </patternFill>
      </fill>
    </dxf>
    <dxf>
      <fill>
        <patternFill>
          <bgColor theme="7" tint="0.59996337778862885"/>
        </patternFill>
      </fill>
    </dxf>
    <dxf>
      <fill>
        <patternFill>
          <bgColor theme="7" tint="0.59996337778862885"/>
        </patternFill>
      </fill>
    </dxf>
  </dxfs>
  <tableStyles count="0" defaultTableStyle="TableStyleMedium2" defaultPivotStyle="PivotStyleLight16"/>
  <colors>
    <mruColors>
      <color rgb="FF75D9D0"/>
      <color rgb="FF2AA89F"/>
      <color rgb="FFDEF6F4"/>
      <color rgb="FFE3851D"/>
      <color rgb="FFD6CE32"/>
      <color rgb="FFCE3A45"/>
      <color rgb="FFEA5D26"/>
      <color rgb="FFBAECE7"/>
      <color rgb="FF90E0D8"/>
      <color rgb="FF344B5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2"/>
            </a:solidFill>
            <a:ln>
              <a:noFill/>
            </a:ln>
            <a:effectLst/>
          </c:spPr>
          <c:invertIfNegative val="0"/>
          <c:cat>
            <c:strRef>
              <c:f>(Résultats!$B$23,Résultats!$B$30)</c:f>
              <c:strCache>
                <c:ptCount val="2"/>
                <c:pt idx="0">
                  <c:v>Stratégie de la PECM</c:v>
                </c:pt>
                <c:pt idx="1">
                  <c:v>Mise en œuvre de la PECM</c:v>
                </c:pt>
              </c:strCache>
            </c:strRef>
          </c:cat>
          <c:val>
            <c:numRef>
              <c:f>(Résultats!$C$23,Résultats!$C$30)</c:f>
              <c:numCache>
                <c:formatCode>0%</c:formatCode>
                <c:ptCount val="2"/>
                <c:pt idx="0">
                  <c:v>0</c:v>
                </c:pt>
                <c:pt idx="1">
                  <c:v>0</c:v>
                </c:pt>
              </c:numCache>
            </c:numRef>
          </c:val>
          <c:extLst>
            <c:ext xmlns:c16="http://schemas.microsoft.com/office/drawing/2014/chart" uri="{C3380CC4-5D6E-409C-BE32-E72D297353CC}">
              <c16:uniqueId val="{00000000-299D-451C-9672-0E14A8A1E289}"/>
            </c:ext>
          </c:extLst>
        </c:ser>
        <c:dLbls>
          <c:showLegendKey val="0"/>
          <c:showVal val="0"/>
          <c:showCatName val="0"/>
          <c:showSerName val="0"/>
          <c:showPercent val="0"/>
          <c:showBubbleSize val="0"/>
        </c:dLbls>
        <c:gapWidth val="180"/>
        <c:overlap val="-27"/>
        <c:axId val="433561375"/>
        <c:axId val="433559295"/>
      </c:barChart>
      <c:catAx>
        <c:axId val="43356137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33559295"/>
        <c:crosses val="autoZero"/>
        <c:auto val="1"/>
        <c:lblAlgn val="ctr"/>
        <c:lblOffset val="100"/>
        <c:noMultiLvlLbl val="0"/>
      </c:catAx>
      <c:valAx>
        <c:axId val="433559295"/>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3356137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93132427477515"/>
          <c:y val="0.21563019996989685"/>
          <c:w val="0.42450476793507219"/>
          <c:h val="0.70358518824046945"/>
        </c:manualLayout>
      </c:layout>
      <c:radarChart>
        <c:radarStyle val="marker"/>
        <c:varyColors val="0"/>
        <c:ser>
          <c:idx val="0"/>
          <c:order val="0"/>
          <c:spPr>
            <a:ln w="28575" cap="rnd">
              <a:solidFill>
                <a:schemeClr val="accent1"/>
              </a:solidFill>
              <a:round/>
            </a:ln>
            <a:effectLst/>
          </c:spPr>
          <c:marker>
            <c:symbol val="none"/>
          </c:marker>
          <c:cat>
            <c:strRef>
              <c:f>(Résultats!$B$24:$B$28,Résultats!$B$31:$B$34)</c:f>
              <c:strCache>
                <c:ptCount val="9"/>
                <c:pt idx="0">
                  <c:v>Stratégie et enjeux de la sécurisation de la PECM</c:v>
                </c:pt>
                <c:pt idx="1">
                  <c:v>Evènements indésirables</c:v>
                </c:pt>
                <c:pt idx="2">
                  <c:v>Protocoles / procédures</c:v>
                </c:pt>
                <c:pt idx="3">
                  <c:v>Projet d'accompagnement</c:v>
                </c:pt>
                <c:pt idx="4">
                  <c:v>Formation / Information</c:v>
                </c:pt>
                <c:pt idx="5">
                  <c:v>Prescription / Dispensation</c:v>
                </c:pt>
                <c:pt idx="6">
                  <c:v>Préparation / Administration</c:v>
                </c:pt>
                <c:pt idx="7">
                  <c:v>Surveillance</c:v>
                </c:pt>
                <c:pt idx="8">
                  <c:v>Stockage</c:v>
                </c:pt>
              </c:strCache>
            </c:strRef>
          </c:cat>
          <c:val>
            <c:numRef>
              <c:f>(Résultats!$C$24:$C$28,Résultats!$C$31:$C$34)</c:f>
              <c:numCache>
                <c:formatCode>0%</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8598-423E-98B8-F161F5F7A57E}"/>
            </c:ext>
          </c:extLst>
        </c:ser>
        <c:dLbls>
          <c:showLegendKey val="0"/>
          <c:showVal val="0"/>
          <c:showCatName val="0"/>
          <c:showSerName val="0"/>
          <c:showPercent val="0"/>
          <c:showBubbleSize val="0"/>
        </c:dLbls>
        <c:axId val="466628224"/>
        <c:axId val="466628640"/>
      </c:radarChart>
      <c:catAx>
        <c:axId val="466628224"/>
        <c:scaling>
          <c:orientation val="minMax"/>
        </c:scaling>
        <c:delete val="0"/>
        <c:axPos val="b"/>
        <c:numFmt formatCode="General"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66628640"/>
        <c:crosses val="autoZero"/>
        <c:auto val="1"/>
        <c:lblAlgn val="ctr"/>
        <c:lblOffset val="100"/>
        <c:noMultiLvlLbl val="0"/>
      </c:catAx>
      <c:valAx>
        <c:axId val="46662864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66628224"/>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dossiers'!A1"/><Relationship Id="rId7" Type="http://schemas.openxmlformats.org/officeDocument/2006/relationships/image" Target="../media/image1.png"/><Relationship Id="rId2" Type="http://schemas.openxmlformats.org/officeDocument/2006/relationships/hyperlink" Target="#'Audit flash'!A1"/><Relationship Id="rId1" Type="http://schemas.openxmlformats.org/officeDocument/2006/relationships/hyperlink" Target="#'Informations g&#233;n&#233;rale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terrain'!A1"/><Relationship Id="rId9" Type="http://schemas.openxmlformats.org/officeDocument/2006/relationships/image" Target="../media/image3.png"/></Relationships>
</file>

<file path=xl/drawings/_rels/drawing2.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Avant-propos'!A1"/><Relationship Id="rId1" Type="http://schemas.openxmlformats.org/officeDocument/2006/relationships/hyperlink" Target="#'Audit dossier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terrain'!A1"/><Relationship Id="rId9" Type="http://schemas.openxmlformats.org/officeDocument/2006/relationships/image" Target="../media/image3.png"/></Relationships>
</file>

<file path=xl/drawings/_rels/drawing3.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Informations g&#233;n&#233;rales'!A1"/><Relationship Id="rId7" Type="http://schemas.openxmlformats.org/officeDocument/2006/relationships/image" Target="../media/image1.png"/><Relationship Id="rId2" Type="http://schemas.openxmlformats.org/officeDocument/2006/relationships/hyperlink" Target="#'Avant-propos'!A1"/><Relationship Id="rId1" Type="http://schemas.openxmlformats.org/officeDocument/2006/relationships/hyperlink" Target="#R&#233;sultats!A1"/><Relationship Id="rId6" Type="http://schemas.openxmlformats.org/officeDocument/2006/relationships/hyperlink" Target="#'Plan d''actions'!A1"/><Relationship Id="rId5" Type="http://schemas.openxmlformats.org/officeDocument/2006/relationships/hyperlink" Target="#'Audit terrain'!A1"/><Relationship Id="rId4" Type="http://schemas.openxmlformats.org/officeDocument/2006/relationships/hyperlink" Target="#'Audit dossiers'!A1"/><Relationship Id="rId9" Type="http://schemas.openxmlformats.org/officeDocument/2006/relationships/image" Target="../media/image3.png"/></Relationships>
</file>

<file path=xl/drawings/_rels/drawing4.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terrain'!A1"/><Relationship Id="rId9" Type="http://schemas.openxmlformats.org/officeDocument/2006/relationships/image" Target="../media/image3.png"/></Relationships>
</file>

<file path=xl/drawings/_rels/drawing5.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Plan d''actions'!A1"/><Relationship Id="rId5" Type="http://schemas.openxmlformats.org/officeDocument/2006/relationships/hyperlink" Target="#R&#233;sultats!A1"/><Relationship Id="rId4" Type="http://schemas.openxmlformats.org/officeDocument/2006/relationships/hyperlink" Target="#'Audit dossiers'!A1"/><Relationship Id="rId9" Type="http://schemas.openxmlformats.org/officeDocument/2006/relationships/image" Target="../media/image3.png"/></Relationships>
</file>

<file path=xl/drawings/_rels/drawing6.xml.rels><?xml version="1.0" encoding="UTF-8" standalone="yes"?>
<Relationships xmlns="http://schemas.openxmlformats.org/package/2006/relationships"><Relationship Id="rId8" Type="http://schemas.openxmlformats.org/officeDocument/2006/relationships/chart" Target="../charts/chart1.xml"/><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Plan d''actions'!A1"/><Relationship Id="rId11" Type="http://schemas.openxmlformats.org/officeDocument/2006/relationships/chart" Target="../charts/chart2.xml"/><Relationship Id="rId5" Type="http://schemas.openxmlformats.org/officeDocument/2006/relationships/hyperlink" Target="#'Audit terrain'!A1"/><Relationship Id="rId10" Type="http://schemas.openxmlformats.org/officeDocument/2006/relationships/image" Target="../media/image3.png"/><Relationship Id="rId4" Type="http://schemas.openxmlformats.org/officeDocument/2006/relationships/hyperlink" Target="#'Audit dossiers'!A1"/><Relationship Id="rId9" Type="http://schemas.openxmlformats.org/officeDocument/2006/relationships/image" Target="../media/image2.png"/></Relationships>
</file>

<file path=xl/drawings/_rels/drawing7.xml.rels><?xml version="1.0" encoding="UTF-8" standalone="yes"?>
<Relationships xmlns="http://schemas.openxmlformats.org/package/2006/relationships"><Relationship Id="rId8" Type="http://schemas.openxmlformats.org/officeDocument/2006/relationships/image" Target="../media/image2.png"/><Relationship Id="rId3" Type="http://schemas.openxmlformats.org/officeDocument/2006/relationships/hyperlink" Target="#'Audit flash'!A1"/><Relationship Id="rId7" Type="http://schemas.openxmlformats.org/officeDocument/2006/relationships/image" Target="../media/image1.png"/><Relationship Id="rId2" Type="http://schemas.openxmlformats.org/officeDocument/2006/relationships/hyperlink" Target="#'Informations g&#233;n&#233;rales'!A1"/><Relationship Id="rId1" Type="http://schemas.openxmlformats.org/officeDocument/2006/relationships/hyperlink" Target="#'Avant-propos'!A1"/><Relationship Id="rId6" Type="http://schemas.openxmlformats.org/officeDocument/2006/relationships/hyperlink" Target="#R&#233;sultats!A1"/><Relationship Id="rId5" Type="http://schemas.openxmlformats.org/officeDocument/2006/relationships/hyperlink" Target="#'Audit terrain'!A1"/><Relationship Id="rId4" Type="http://schemas.openxmlformats.org/officeDocument/2006/relationships/hyperlink" Target="#'Audit dossiers'!A1"/><Relationship Id="rId9" Type="http://schemas.openxmlformats.org/officeDocument/2006/relationships/image" Target="../media/image3.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4.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0</xdr:col>
      <xdr:colOff>206375</xdr:colOff>
      <xdr:row>3</xdr:row>
      <xdr:rowOff>63500</xdr:rowOff>
    </xdr:from>
    <xdr:to>
      <xdr:col>2</xdr:col>
      <xdr:colOff>140013</xdr:colOff>
      <xdr:row>6</xdr:row>
      <xdr:rowOff>28782</xdr:rowOff>
    </xdr:to>
    <xdr:grpSp>
      <xdr:nvGrpSpPr>
        <xdr:cNvPr id="2" name="Groupe 1">
          <a:extLst>
            <a:ext uri="{FF2B5EF4-FFF2-40B4-BE49-F238E27FC236}">
              <a16:creationId xmlns:a16="http://schemas.microsoft.com/office/drawing/2014/main" id="{7711DFE2-EFEB-2D98-A687-B25ED20B4A37}"/>
            </a:ext>
          </a:extLst>
        </xdr:cNvPr>
        <xdr:cNvGrpSpPr/>
      </xdr:nvGrpSpPr>
      <xdr:grpSpPr>
        <a:xfrm>
          <a:off x="206375" y="609600"/>
          <a:ext cx="12519338" cy="501857"/>
          <a:chOff x="206375" y="606425"/>
          <a:chExt cx="12510746" cy="508207"/>
        </a:xfrm>
      </xdr:grpSpPr>
      <xdr:sp macro="" textlink="">
        <xdr:nvSpPr>
          <xdr:cNvPr id="8" name="Flèche : chevron 7">
            <a:extLst>
              <a:ext uri="{FF2B5EF4-FFF2-40B4-BE49-F238E27FC236}">
                <a16:creationId xmlns:a16="http://schemas.microsoft.com/office/drawing/2014/main" id="{C98C2614-DB41-42DB-B68B-C83AF000B351}"/>
              </a:ext>
            </a:extLst>
          </xdr:cNvPr>
          <xdr:cNvSpPr/>
        </xdr:nvSpPr>
        <xdr:spPr>
          <a:xfrm>
            <a:off x="206375" y="609227"/>
            <a:ext cx="2030734" cy="505198"/>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8" name="Flèche : chevron 17">
            <a:hlinkClick xmlns:r="http://schemas.openxmlformats.org/officeDocument/2006/relationships" r:id="rId1"/>
            <a:extLst>
              <a:ext uri="{FF2B5EF4-FFF2-40B4-BE49-F238E27FC236}">
                <a16:creationId xmlns:a16="http://schemas.microsoft.com/office/drawing/2014/main" id="{6A3693C8-7A20-455B-B5BF-72CECD238D34}"/>
              </a:ext>
            </a:extLst>
          </xdr:cNvPr>
          <xdr:cNvSpPr/>
        </xdr:nvSpPr>
        <xdr:spPr>
          <a:xfrm>
            <a:off x="1960837" y="606425"/>
            <a:ext cx="2030734" cy="5080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générales</a:t>
            </a:r>
          </a:p>
        </xdr:txBody>
      </xdr:sp>
      <xdr:sp macro="" textlink="">
        <xdr:nvSpPr>
          <xdr:cNvPr id="19" name="Flèche : chevron 18">
            <a:hlinkClick xmlns:r="http://schemas.openxmlformats.org/officeDocument/2006/relationships" r:id="rId2"/>
            <a:extLst>
              <a:ext uri="{FF2B5EF4-FFF2-40B4-BE49-F238E27FC236}">
                <a16:creationId xmlns:a16="http://schemas.microsoft.com/office/drawing/2014/main" id="{DF2F73DC-C8C4-4EC7-9897-DBD0DF91B912}"/>
              </a:ext>
            </a:extLst>
          </xdr:cNvPr>
          <xdr:cNvSpPr/>
        </xdr:nvSpPr>
        <xdr:spPr>
          <a:xfrm>
            <a:off x="3704412" y="609600"/>
            <a:ext cx="2040259" cy="505032"/>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20" name="Flèche : chevron 19">
            <a:hlinkClick xmlns:r="http://schemas.openxmlformats.org/officeDocument/2006/relationships" r:id="rId3"/>
            <a:extLst>
              <a:ext uri="{FF2B5EF4-FFF2-40B4-BE49-F238E27FC236}">
                <a16:creationId xmlns:a16="http://schemas.microsoft.com/office/drawing/2014/main" id="{9B11A25B-5FC9-4226-9417-7C18CF866DE4}"/>
              </a:ext>
            </a:extLst>
          </xdr:cNvPr>
          <xdr:cNvSpPr/>
        </xdr:nvSpPr>
        <xdr:spPr>
          <a:xfrm>
            <a:off x="5477340" y="609600"/>
            <a:ext cx="1976735" cy="50482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21" name="Flèche : chevron 20">
            <a:hlinkClick xmlns:r="http://schemas.openxmlformats.org/officeDocument/2006/relationships" r:id="rId4"/>
            <a:extLst>
              <a:ext uri="{FF2B5EF4-FFF2-40B4-BE49-F238E27FC236}">
                <a16:creationId xmlns:a16="http://schemas.microsoft.com/office/drawing/2014/main" id="{A89834F0-A1C0-4B0A-BB1C-A10D762A4F13}"/>
              </a:ext>
            </a:extLst>
          </xdr:cNvPr>
          <xdr:cNvSpPr/>
        </xdr:nvSpPr>
        <xdr:spPr>
          <a:xfrm>
            <a:off x="7170988" y="609600"/>
            <a:ext cx="2033909" cy="501857"/>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22" name="Flèche : chevron 21">
            <a:hlinkClick xmlns:r="http://schemas.openxmlformats.org/officeDocument/2006/relationships" r:id="rId5"/>
            <a:extLst>
              <a:ext uri="{FF2B5EF4-FFF2-40B4-BE49-F238E27FC236}">
                <a16:creationId xmlns:a16="http://schemas.microsoft.com/office/drawing/2014/main" id="{B675A47A-DD8A-4413-ADFF-AA8986803529}"/>
              </a:ext>
            </a:extLst>
          </xdr:cNvPr>
          <xdr:cNvSpPr/>
        </xdr:nvSpPr>
        <xdr:spPr>
          <a:xfrm>
            <a:off x="8928766" y="609600"/>
            <a:ext cx="2027560" cy="5016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25" name="Flèche : chevron 24">
            <a:hlinkClick xmlns:r="http://schemas.openxmlformats.org/officeDocument/2006/relationships" r:id="rId6"/>
            <a:extLst>
              <a:ext uri="{FF2B5EF4-FFF2-40B4-BE49-F238E27FC236}">
                <a16:creationId xmlns:a16="http://schemas.microsoft.com/office/drawing/2014/main" id="{D554B353-E7DD-4A0A-A52D-B1DAFC8792F8}"/>
              </a:ext>
            </a:extLst>
          </xdr:cNvPr>
          <xdr:cNvSpPr/>
        </xdr:nvSpPr>
        <xdr:spPr>
          <a:xfrm>
            <a:off x="10683212" y="609600"/>
            <a:ext cx="2033909" cy="5016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26" name="Image 12" descr="RÃ©sultat de recherche d'images pour &quot;doigt ordinateur icone&quot;">
            <a:extLst>
              <a:ext uri="{FF2B5EF4-FFF2-40B4-BE49-F238E27FC236}">
                <a16:creationId xmlns:a16="http://schemas.microsoft.com/office/drawing/2014/main" id="{35493D06-BAD5-4D66-8C0C-28C990288BB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383164" y="707930"/>
            <a:ext cx="348750" cy="3579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7" name="Image 12" descr="RÃ©sultat de recherche d'images pour &quot;doigt ordinateur icone&quot;">
            <a:extLst>
              <a:ext uri="{FF2B5EF4-FFF2-40B4-BE49-F238E27FC236}">
                <a16:creationId xmlns:a16="http://schemas.microsoft.com/office/drawing/2014/main" id="{787F80D1-40B9-476B-920A-D1777FF8F98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227343" y="683770"/>
            <a:ext cx="352073" cy="3608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8" name="Image 12" descr="RÃ©sultat de recherche d'images pour &quot;doigt ordinateur icone&quot;">
            <a:extLst>
              <a:ext uri="{FF2B5EF4-FFF2-40B4-BE49-F238E27FC236}">
                <a16:creationId xmlns:a16="http://schemas.microsoft.com/office/drawing/2014/main" id="{0C5DC66B-98D2-4CB8-93C3-253714F21C4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931892" y="686405"/>
            <a:ext cx="341956" cy="3705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9" name="Image 12" descr="RÃ©sultat de recherche d'images pour &quot;doigt ordinateur icone&quot;">
            <a:extLst>
              <a:ext uri="{FF2B5EF4-FFF2-40B4-BE49-F238E27FC236}">
                <a16:creationId xmlns:a16="http://schemas.microsoft.com/office/drawing/2014/main" id="{12E4FF42-40C5-4C06-909E-FF6F0566F90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639718" y="701826"/>
            <a:ext cx="348750" cy="367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30" name="Image 12" descr="RÃ©sultat de recherche d'images pour &quot;doigt ordinateur icone&quot;">
            <a:extLst>
              <a:ext uri="{FF2B5EF4-FFF2-40B4-BE49-F238E27FC236}">
                <a16:creationId xmlns:a16="http://schemas.microsoft.com/office/drawing/2014/main" id="{B6A6B1AC-623A-4C02-BFA2-F4647D549C6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331015" y="683436"/>
            <a:ext cx="349046" cy="3827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31" name="Image 12" descr="RÃ©sultat de recherche d'images pour &quot;doigt ordinateur icone&quot;">
            <a:extLst>
              <a:ext uri="{FF2B5EF4-FFF2-40B4-BE49-F238E27FC236}">
                <a16:creationId xmlns:a16="http://schemas.microsoft.com/office/drawing/2014/main" id="{ECEE3186-8C0E-46B0-8201-0E1FAEA7D7C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155382" y="683436"/>
            <a:ext cx="335606" cy="3827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1</xdr:col>
      <xdr:colOff>5333117</xdr:colOff>
      <xdr:row>0</xdr:row>
      <xdr:rowOff>6568</xdr:rowOff>
    </xdr:from>
    <xdr:to>
      <xdr:col>1</xdr:col>
      <xdr:colOff>6648905</xdr:colOff>
      <xdr:row>2</xdr:row>
      <xdr:rowOff>95250</xdr:rowOff>
    </xdr:to>
    <xdr:grpSp>
      <xdr:nvGrpSpPr>
        <xdr:cNvPr id="9" name="Groupe 8">
          <a:extLst>
            <a:ext uri="{FF2B5EF4-FFF2-40B4-BE49-F238E27FC236}">
              <a16:creationId xmlns:a16="http://schemas.microsoft.com/office/drawing/2014/main" id="{EE1446AF-B2C9-BD8F-1942-71DFC9C0563C}"/>
            </a:ext>
          </a:extLst>
        </xdr:cNvPr>
        <xdr:cNvGrpSpPr/>
      </xdr:nvGrpSpPr>
      <xdr:grpSpPr>
        <a:xfrm>
          <a:off x="5580767" y="9743"/>
          <a:ext cx="1315788" cy="447457"/>
          <a:chOff x="5897461" y="3179763"/>
          <a:chExt cx="1315788" cy="444282"/>
        </a:xfrm>
      </xdr:grpSpPr>
      <xdr:pic>
        <xdr:nvPicPr>
          <xdr:cNvPr id="10" name="image01.png">
            <a:extLst>
              <a:ext uri="{FF2B5EF4-FFF2-40B4-BE49-F238E27FC236}">
                <a16:creationId xmlns:a16="http://schemas.microsoft.com/office/drawing/2014/main" id="{6AA1618D-E98E-466B-B1E4-D18C8420F7F0}"/>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11" name="Image 10">
            <a:extLst>
              <a:ext uri="{FF2B5EF4-FFF2-40B4-BE49-F238E27FC236}">
                <a16:creationId xmlns:a16="http://schemas.microsoft.com/office/drawing/2014/main" id="{FD18566D-2A8D-4FE2-8F5A-9A03D86DBEAF}"/>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238125</xdr:colOff>
      <xdr:row>4</xdr:row>
      <xdr:rowOff>41042</xdr:rowOff>
    </xdr:from>
    <xdr:to>
      <xdr:col>4</xdr:col>
      <xdr:colOff>133663</xdr:colOff>
      <xdr:row>6</xdr:row>
      <xdr:rowOff>161932</xdr:rowOff>
    </xdr:to>
    <xdr:grpSp>
      <xdr:nvGrpSpPr>
        <xdr:cNvPr id="4" name="Groupe 3">
          <a:extLst>
            <a:ext uri="{FF2B5EF4-FFF2-40B4-BE49-F238E27FC236}">
              <a16:creationId xmlns:a16="http://schemas.microsoft.com/office/drawing/2014/main" id="{3E653A1A-496A-0368-065C-6E7C1858AB3F}"/>
            </a:ext>
          </a:extLst>
        </xdr:cNvPr>
        <xdr:cNvGrpSpPr/>
      </xdr:nvGrpSpPr>
      <xdr:grpSpPr>
        <a:xfrm>
          <a:off x="234950" y="764942"/>
          <a:ext cx="12605063" cy="479665"/>
          <a:chOff x="9525" y="764942"/>
          <a:chExt cx="12087538" cy="482840"/>
        </a:xfrm>
      </xdr:grpSpPr>
      <xdr:sp macro="" textlink="">
        <xdr:nvSpPr>
          <xdr:cNvPr id="14" name="Flèche : chevron 13">
            <a:hlinkClick xmlns:r="http://schemas.openxmlformats.org/officeDocument/2006/relationships" r:id="rId1"/>
            <a:extLst>
              <a:ext uri="{FF2B5EF4-FFF2-40B4-BE49-F238E27FC236}">
                <a16:creationId xmlns:a16="http://schemas.microsoft.com/office/drawing/2014/main" id="{76C37162-B484-449C-9E1F-51581BECA1B3}"/>
              </a:ext>
            </a:extLst>
          </xdr:cNvPr>
          <xdr:cNvSpPr/>
        </xdr:nvSpPr>
        <xdr:spPr>
          <a:xfrm>
            <a:off x="5068113" y="764942"/>
            <a:ext cx="1944945" cy="48284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11" name="Flèche : chevron 10">
            <a:hlinkClick xmlns:r="http://schemas.openxmlformats.org/officeDocument/2006/relationships" r:id="rId2"/>
            <a:extLst>
              <a:ext uri="{FF2B5EF4-FFF2-40B4-BE49-F238E27FC236}">
                <a16:creationId xmlns:a16="http://schemas.microsoft.com/office/drawing/2014/main" id="{3B36AEC3-46F2-49D0-B158-E4063B5675FF}"/>
              </a:ext>
            </a:extLst>
          </xdr:cNvPr>
          <xdr:cNvSpPr/>
        </xdr:nvSpPr>
        <xdr:spPr>
          <a:xfrm>
            <a:off x="9525" y="764943"/>
            <a:ext cx="1944945" cy="482761"/>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2" name="Flèche : chevron 11">
            <a:extLst>
              <a:ext uri="{FF2B5EF4-FFF2-40B4-BE49-F238E27FC236}">
                <a16:creationId xmlns:a16="http://schemas.microsoft.com/office/drawing/2014/main" id="{6B7C42A1-C3E1-4C19-93CD-876F2942FCD8}"/>
              </a:ext>
            </a:extLst>
          </xdr:cNvPr>
          <xdr:cNvSpPr/>
        </xdr:nvSpPr>
        <xdr:spPr>
          <a:xfrm>
            <a:off x="1696787" y="764943"/>
            <a:ext cx="1922703" cy="482833"/>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13" name="Flèche : chevron 12">
            <a:hlinkClick xmlns:r="http://schemas.openxmlformats.org/officeDocument/2006/relationships" r:id="rId3"/>
            <a:extLst>
              <a:ext uri="{FF2B5EF4-FFF2-40B4-BE49-F238E27FC236}">
                <a16:creationId xmlns:a16="http://schemas.microsoft.com/office/drawing/2014/main" id="{EFCB44FE-6EED-4A45-A84F-E8468042C134}"/>
              </a:ext>
            </a:extLst>
          </xdr:cNvPr>
          <xdr:cNvSpPr/>
        </xdr:nvSpPr>
        <xdr:spPr>
          <a:xfrm>
            <a:off x="3380861" y="764943"/>
            <a:ext cx="1944945" cy="48283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15" name="Flèche : chevron 14">
            <a:hlinkClick xmlns:r="http://schemas.openxmlformats.org/officeDocument/2006/relationships" r:id="rId4"/>
            <a:extLst>
              <a:ext uri="{FF2B5EF4-FFF2-40B4-BE49-F238E27FC236}">
                <a16:creationId xmlns:a16="http://schemas.microsoft.com/office/drawing/2014/main" id="{AA2721B4-9CD0-4B09-9BDE-95C97EE3C92B}"/>
              </a:ext>
            </a:extLst>
          </xdr:cNvPr>
          <xdr:cNvSpPr/>
        </xdr:nvSpPr>
        <xdr:spPr>
          <a:xfrm>
            <a:off x="6764899" y="764943"/>
            <a:ext cx="1948120" cy="48283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16" name="Flèche : chevron 15">
            <a:hlinkClick xmlns:r="http://schemas.openxmlformats.org/officeDocument/2006/relationships" r:id="rId5"/>
            <a:extLst>
              <a:ext uri="{FF2B5EF4-FFF2-40B4-BE49-F238E27FC236}">
                <a16:creationId xmlns:a16="http://schemas.microsoft.com/office/drawing/2014/main" id="{0F09D600-EA5D-44FC-9940-C846826B23F3}"/>
              </a:ext>
            </a:extLst>
          </xdr:cNvPr>
          <xdr:cNvSpPr/>
        </xdr:nvSpPr>
        <xdr:spPr>
          <a:xfrm>
            <a:off x="8455331" y="764943"/>
            <a:ext cx="1944945" cy="482761"/>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17" name="Flèche : chevron 16">
            <a:hlinkClick xmlns:r="http://schemas.openxmlformats.org/officeDocument/2006/relationships" r:id="rId6"/>
            <a:extLst>
              <a:ext uri="{FF2B5EF4-FFF2-40B4-BE49-F238E27FC236}">
                <a16:creationId xmlns:a16="http://schemas.microsoft.com/office/drawing/2014/main" id="{ECF9D91E-22C8-43C6-8008-E3E07CD33230}"/>
              </a:ext>
            </a:extLst>
          </xdr:cNvPr>
          <xdr:cNvSpPr/>
        </xdr:nvSpPr>
        <xdr:spPr>
          <a:xfrm>
            <a:off x="10152118" y="764943"/>
            <a:ext cx="1944945" cy="479664"/>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8" name="Image 12" descr="RÃ©sultat de recherche d'images pour &quot;doigt ordinateur icone&quot;">
            <a:extLst>
              <a:ext uri="{FF2B5EF4-FFF2-40B4-BE49-F238E27FC236}">
                <a16:creationId xmlns:a16="http://schemas.microsoft.com/office/drawing/2014/main" id="{C004420A-BCD0-46C7-9E35-F34AAA0F7BC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79031" y="826131"/>
            <a:ext cx="336814" cy="362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9" name="Image 12" descr="RÃ©sultat de recherche d'images pour &quot;doigt ordinateur icone&quot;">
            <a:extLst>
              <a:ext uri="{FF2B5EF4-FFF2-40B4-BE49-F238E27FC236}">
                <a16:creationId xmlns:a16="http://schemas.microsoft.com/office/drawing/2014/main" id="{A69E7E88-1E12-4FC5-A06E-0D124D4110DB}"/>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807562" y="850367"/>
            <a:ext cx="346337" cy="3563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0" name="Image 12" descr="RÃ©sultat de recherche d'images pour &quot;doigt ordinateur icone&quot;">
            <a:extLst>
              <a:ext uri="{FF2B5EF4-FFF2-40B4-BE49-F238E27FC236}">
                <a16:creationId xmlns:a16="http://schemas.microsoft.com/office/drawing/2014/main" id="{FB0CCB40-4450-40D1-A7D9-E736DAC570E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504349" y="846465"/>
            <a:ext cx="343164" cy="36243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Image 12" descr="RÃ©sultat de recherche d'images pour &quot;doigt ordinateur icone&quot;">
            <a:extLst>
              <a:ext uri="{FF2B5EF4-FFF2-40B4-BE49-F238E27FC236}">
                <a16:creationId xmlns:a16="http://schemas.microsoft.com/office/drawing/2014/main" id="{2405D120-485D-4474-B1B4-877D0497E14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43931" y="846465"/>
            <a:ext cx="330464" cy="362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Image 12" descr="RÃ©sultat de recherche d'images pour &quot;doigt ordinateur icone&quot;">
            <a:extLst>
              <a:ext uri="{FF2B5EF4-FFF2-40B4-BE49-F238E27FC236}">
                <a16:creationId xmlns:a16="http://schemas.microsoft.com/office/drawing/2014/main" id="{FE96C9F4-2767-4978-9536-64B59E3BE2B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751752" y="849910"/>
            <a:ext cx="333637" cy="3589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 name="Image 12" descr="RÃ©sultat de recherche d'images pour &quot;doigt ordinateur icone&quot;">
            <a:extLst>
              <a:ext uri="{FF2B5EF4-FFF2-40B4-BE49-F238E27FC236}">
                <a16:creationId xmlns:a16="http://schemas.microsoft.com/office/drawing/2014/main" id="{BAA55C14-10EF-41EA-B637-8053C7D7D19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591532" y="867795"/>
            <a:ext cx="346342" cy="3532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1</xdr:col>
      <xdr:colOff>4162425</xdr:colOff>
      <xdr:row>0</xdr:row>
      <xdr:rowOff>152400</xdr:rowOff>
    </xdr:from>
    <xdr:to>
      <xdr:col>2</xdr:col>
      <xdr:colOff>353763</xdr:colOff>
      <xdr:row>3</xdr:row>
      <xdr:rowOff>50582</xdr:rowOff>
    </xdr:to>
    <xdr:grpSp>
      <xdr:nvGrpSpPr>
        <xdr:cNvPr id="9" name="Groupe 8">
          <a:extLst>
            <a:ext uri="{FF2B5EF4-FFF2-40B4-BE49-F238E27FC236}">
              <a16:creationId xmlns:a16="http://schemas.microsoft.com/office/drawing/2014/main" id="{3EC82D58-29A6-40EA-9524-5A59538FBEB4}"/>
            </a:ext>
          </a:extLst>
        </xdr:cNvPr>
        <xdr:cNvGrpSpPr/>
      </xdr:nvGrpSpPr>
      <xdr:grpSpPr>
        <a:xfrm>
          <a:off x="5502275" y="152400"/>
          <a:ext cx="1553913" cy="437932"/>
          <a:chOff x="5897461" y="3179763"/>
          <a:chExt cx="1315788" cy="444282"/>
        </a:xfrm>
      </xdr:grpSpPr>
      <xdr:pic>
        <xdr:nvPicPr>
          <xdr:cNvPr id="10" name="image01.png">
            <a:extLst>
              <a:ext uri="{FF2B5EF4-FFF2-40B4-BE49-F238E27FC236}">
                <a16:creationId xmlns:a16="http://schemas.microsoft.com/office/drawing/2014/main" id="{6143F37B-D857-7746-E8D5-6FA454BFA85E}"/>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24" name="Image 23">
            <a:extLst>
              <a:ext uri="{FF2B5EF4-FFF2-40B4-BE49-F238E27FC236}">
                <a16:creationId xmlns:a16="http://schemas.microsoft.com/office/drawing/2014/main" id="{CA9A3B93-DA0C-AAC9-AC4B-66C7ADA9681B}"/>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1038224</xdr:colOff>
      <xdr:row>3</xdr:row>
      <xdr:rowOff>73143</xdr:rowOff>
    </xdr:from>
    <xdr:to>
      <xdr:col>7</xdr:col>
      <xdr:colOff>190500</xdr:colOff>
      <xdr:row>6</xdr:row>
      <xdr:rowOff>28575</xdr:rowOff>
    </xdr:to>
    <xdr:grpSp>
      <xdr:nvGrpSpPr>
        <xdr:cNvPr id="6" name="Groupe 5">
          <a:extLst>
            <a:ext uri="{FF2B5EF4-FFF2-40B4-BE49-F238E27FC236}">
              <a16:creationId xmlns:a16="http://schemas.microsoft.com/office/drawing/2014/main" id="{E0AC8522-ED56-2D12-B311-0E5E61780529}"/>
            </a:ext>
          </a:extLst>
        </xdr:cNvPr>
        <xdr:cNvGrpSpPr/>
      </xdr:nvGrpSpPr>
      <xdr:grpSpPr>
        <a:xfrm>
          <a:off x="1330324" y="625593"/>
          <a:ext cx="11947526" cy="507882"/>
          <a:chOff x="1314449" y="644643"/>
          <a:chExt cx="11201401" cy="526932"/>
        </a:xfrm>
      </xdr:grpSpPr>
      <xdr:sp macro="" textlink="">
        <xdr:nvSpPr>
          <xdr:cNvPr id="14" name="Flèche : chevron 13">
            <a:hlinkClick xmlns:r="http://schemas.openxmlformats.org/officeDocument/2006/relationships" r:id="rId1"/>
            <a:extLst>
              <a:ext uri="{FF2B5EF4-FFF2-40B4-BE49-F238E27FC236}">
                <a16:creationId xmlns:a16="http://schemas.microsoft.com/office/drawing/2014/main" id="{00E4DA9A-7FA1-4B9B-9207-74B491F1F457}"/>
              </a:ext>
            </a:extLst>
          </xdr:cNvPr>
          <xdr:cNvSpPr/>
        </xdr:nvSpPr>
        <xdr:spPr>
          <a:xfrm>
            <a:off x="9136974" y="644643"/>
            <a:ext cx="1821618" cy="520416"/>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9" name="Flèche : chevron 8">
            <a:hlinkClick xmlns:r="http://schemas.openxmlformats.org/officeDocument/2006/relationships" r:id="rId2"/>
            <a:extLst>
              <a:ext uri="{FF2B5EF4-FFF2-40B4-BE49-F238E27FC236}">
                <a16:creationId xmlns:a16="http://schemas.microsoft.com/office/drawing/2014/main" id="{3F33E938-7CB2-4674-BF4A-819B6D501994}"/>
              </a:ext>
            </a:extLst>
          </xdr:cNvPr>
          <xdr:cNvSpPr/>
        </xdr:nvSpPr>
        <xdr:spPr>
          <a:xfrm>
            <a:off x="1314449" y="644643"/>
            <a:ext cx="1818371" cy="526932"/>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0" name="Flèche : chevron 9">
            <a:hlinkClick xmlns:r="http://schemas.openxmlformats.org/officeDocument/2006/relationships" r:id="rId3"/>
            <a:extLst>
              <a:ext uri="{FF2B5EF4-FFF2-40B4-BE49-F238E27FC236}">
                <a16:creationId xmlns:a16="http://schemas.microsoft.com/office/drawing/2014/main" id="{51CACA49-B297-4673-8C52-42E1670AD0E4}"/>
              </a:ext>
            </a:extLst>
          </xdr:cNvPr>
          <xdr:cNvSpPr/>
        </xdr:nvSpPr>
        <xdr:spPr>
          <a:xfrm>
            <a:off x="2883509" y="644644"/>
            <a:ext cx="1796250" cy="523756"/>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générales</a:t>
            </a:r>
          </a:p>
        </xdr:txBody>
      </xdr:sp>
      <xdr:sp macro="" textlink="">
        <xdr:nvSpPr>
          <xdr:cNvPr id="11" name="Flèche : chevron 10">
            <a:extLst>
              <a:ext uri="{FF2B5EF4-FFF2-40B4-BE49-F238E27FC236}">
                <a16:creationId xmlns:a16="http://schemas.microsoft.com/office/drawing/2014/main" id="{4F91CA5A-2009-46B7-9243-14A73E172D01}"/>
              </a:ext>
            </a:extLst>
          </xdr:cNvPr>
          <xdr:cNvSpPr/>
        </xdr:nvSpPr>
        <xdr:spPr>
          <a:xfrm>
            <a:off x="4419685" y="647981"/>
            <a:ext cx="1827255" cy="520419"/>
          </a:xfrm>
          <a:prstGeom prst="chevron">
            <a:avLst/>
          </a:prstGeom>
          <a:solidFill>
            <a:srgbClr val="EA5D26"/>
          </a:solidFill>
          <a:ln w="12700" cap="flat" cmpd="sng" algn="ctr">
            <a:solidFill>
              <a:srgbClr val="4472C4">
                <a:shade val="50000"/>
              </a:srgbClr>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12" name="Flèche : chevron 11">
            <a:hlinkClick xmlns:r="http://schemas.openxmlformats.org/officeDocument/2006/relationships" r:id="rId4"/>
            <a:extLst>
              <a:ext uri="{FF2B5EF4-FFF2-40B4-BE49-F238E27FC236}">
                <a16:creationId xmlns:a16="http://schemas.microsoft.com/office/drawing/2014/main" id="{4B0CB042-DCF7-47F2-BDDF-244AA46AD8CA}"/>
              </a:ext>
            </a:extLst>
          </xdr:cNvPr>
          <xdr:cNvSpPr/>
        </xdr:nvSpPr>
        <xdr:spPr>
          <a:xfrm>
            <a:off x="5999045" y="647981"/>
            <a:ext cx="1818642" cy="52041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13" name="Flèche : chevron 12">
            <a:hlinkClick xmlns:r="http://schemas.openxmlformats.org/officeDocument/2006/relationships" r:id="rId5"/>
            <a:extLst>
              <a:ext uri="{FF2B5EF4-FFF2-40B4-BE49-F238E27FC236}">
                <a16:creationId xmlns:a16="http://schemas.microsoft.com/office/drawing/2014/main" id="{E8950BBE-5D2C-4C72-A0CF-EDBED669B510}"/>
              </a:ext>
            </a:extLst>
          </xdr:cNvPr>
          <xdr:cNvSpPr/>
        </xdr:nvSpPr>
        <xdr:spPr>
          <a:xfrm>
            <a:off x="7566227" y="647981"/>
            <a:ext cx="1821618" cy="52041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15" name="Flèche : chevron 14">
            <a:hlinkClick xmlns:r="http://schemas.openxmlformats.org/officeDocument/2006/relationships" r:id="rId6"/>
            <a:extLst>
              <a:ext uri="{FF2B5EF4-FFF2-40B4-BE49-F238E27FC236}">
                <a16:creationId xmlns:a16="http://schemas.microsoft.com/office/drawing/2014/main" id="{68B4C7DB-1BC2-4993-9555-859339459577}"/>
              </a:ext>
            </a:extLst>
          </xdr:cNvPr>
          <xdr:cNvSpPr/>
        </xdr:nvSpPr>
        <xdr:spPr>
          <a:xfrm>
            <a:off x="10704471" y="647981"/>
            <a:ext cx="1811379" cy="51406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8" name="Image 12" descr="RÃ©sultat de recherche d'images pour &quot;doigt ordinateur icone&quot;">
            <a:extLst>
              <a:ext uri="{FF2B5EF4-FFF2-40B4-BE49-F238E27FC236}">
                <a16:creationId xmlns:a16="http://schemas.microsoft.com/office/drawing/2014/main" id="{FEF2F47D-0432-4853-8CC9-F96A774F6F79}"/>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367547" y="707263"/>
            <a:ext cx="301210" cy="387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9" name="Image 12" descr="RÃ©sultat de recherche d'images pour &quot;doigt ordinateur icone&quot;">
            <a:extLst>
              <a:ext uri="{FF2B5EF4-FFF2-40B4-BE49-F238E27FC236}">
                <a16:creationId xmlns:a16="http://schemas.microsoft.com/office/drawing/2014/main" id="{7B5333A5-2FCB-437A-B1E9-684E10858A2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373949" y="707676"/>
            <a:ext cx="315458" cy="390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0" name="Image 12" descr="RÃ©sultat de recherche d'images pour &quot;doigt ordinateur icone&quot;">
            <a:extLst>
              <a:ext uri="{FF2B5EF4-FFF2-40B4-BE49-F238E27FC236}">
                <a16:creationId xmlns:a16="http://schemas.microsoft.com/office/drawing/2014/main" id="{E7917147-BA75-4E53-A0C0-020AF8494C1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654570" y="727024"/>
            <a:ext cx="312482" cy="387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Image 12" descr="RÃ©sultat de recherche d'images pour &quot;doigt ordinateur icone&quot;">
            <a:extLst>
              <a:ext uri="{FF2B5EF4-FFF2-40B4-BE49-F238E27FC236}">
                <a16:creationId xmlns:a16="http://schemas.microsoft.com/office/drawing/2014/main" id="{49DB18DA-EA2D-496B-903A-28CB42BA2C1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174212" y="729771"/>
            <a:ext cx="312482" cy="3843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Image 12" descr="RÃ©sultat de recherche d'images pour &quot;doigt ordinateur icone&quot;">
            <a:extLst>
              <a:ext uri="{FF2B5EF4-FFF2-40B4-BE49-F238E27FC236}">
                <a16:creationId xmlns:a16="http://schemas.microsoft.com/office/drawing/2014/main" id="{409F00F7-AD53-4245-89A5-3DF01AF40F1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874790" y="745959"/>
            <a:ext cx="324070" cy="390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3" name="Image 12" descr="RÃ©sultat de recherche d'images pour &quot;doigt ordinateur icone&quot;">
            <a:extLst>
              <a:ext uri="{FF2B5EF4-FFF2-40B4-BE49-F238E27FC236}">
                <a16:creationId xmlns:a16="http://schemas.microsoft.com/office/drawing/2014/main" id="{C7CA9689-4646-498B-B906-212B4B096A54}"/>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013604" y="707263"/>
            <a:ext cx="312482" cy="3909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1876425</xdr:colOff>
      <xdr:row>0</xdr:row>
      <xdr:rowOff>47625</xdr:rowOff>
    </xdr:from>
    <xdr:to>
      <xdr:col>3</xdr:col>
      <xdr:colOff>506163</xdr:colOff>
      <xdr:row>2</xdr:row>
      <xdr:rowOff>136307</xdr:rowOff>
    </xdr:to>
    <xdr:grpSp>
      <xdr:nvGrpSpPr>
        <xdr:cNvPr id="2" name="Groupe 1">
          <a:extLst>
            <a:ext uri="{FF2B5EF4-FFF2-40B4-BE49-F238E27FC236}">
              <a16:creationId xmlns:a16="http://schemas.microsoft.com/office/drawing/2014/main" id="{6BD7B23A-5E33-4129-B41C-90CA54F5DC95}"/>
            </a:ext>
          </a:extLst>
        </xdr:cNvPr>
        <xdr:cNvGrpSpPr/>
      </xdr:nvGrpSpPr>
      <xdr:grpSpPr>
        <a:xfrm>
          <a:off x="6378575" y="47625"/>
          <a:ext cx="1442788" cy="456982"/>
          <a:chOff x="5897461" y="3179763"/>
          <a:chExt cx="1315788" cy="444282"/>
        </a:xfrm>
      </xdr:grpSpPr>
      <xdr:pic>
        <xdr:nvPicPr>
          <xdr:cNvPr id="7" name="image01.png">
            <a:extLst>
              <a:ext uri="{FF2B5EF4-FFF2-40B4-BE49-F238E27FC236}">
                <a16:creationId xmlns:a16="http://schemas.microsoft.com/office/drawing/2014/main" id="{5579613F-7147-C2CE-F170-D07120F350E2}"/>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8" name="Image 7">
            <a:extLst>
              <a:ext uri="{FF2B5EF4-FFF2-40B4-BE49-F238E27FC236}">
                <a16:creationId xmlns:a16="http://schemas.microsoft.com/office/drawing/2014/main" id="{4EF46E89-AA50-875D-F95D-14385AE913E3}"/>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4.xml><?xml version="1.0" encoding="utf-8"?>
<xdr:wsDr xmlns:xdr="http://schemas.openxmlformats.org/drawingml/2006/spreadsheetDrawing" xmlns:a="http://schemas.openxmlformats.org/drawingml/2006/main">
  <xdr:twoCellAnchor editAs="absolute">
    <xdr:from>
      <xdr:col>1</xdr:col>
      <xdr:colOff>1104587</xdr:colOff>
      <xdr:row>3</xdr:row>
      <xdr:rowOff>47625</xdr:rowOff>
    </xdr:from>
    <xdr:to>
      <xdr:col>6</xdr:col>
      <xdr:colOff>704850</xdr:colOff>
      <xdr:row>6</xdr:row>
      <xdr:rowOff>0</xdr:rowOff>
    </xdr:to>
    <xdr:grpSp>
      <xdr:nvGrpSpPr>
        <xdr:cNvPr id="2" name="Groupe 1">
          <a:extLst>
            <a:ext uri="{FF2B5EF4-FFF2-40B4-BE49-F238E27FC236}">
              <a16:creationId xmlns:a16="http://schemas.microsoft.com/office/drawing/2014/main" id="{1F3C5300-966C-1DD4-E27B-10F6939E8339}"/>
            </a:ext>
          </a:extLst>
        </xdr:cNvPr>
        <xdr:cNvGrpSpPr/>
      </xdr:nvGrpSpPr>
      <xdr:grpSpPr>
        <a:xfrm>
          <a:off x="1453837" y="603250"/>
          <a:ext cx="11607055" cy="508000"/>
          <a:chOff x="904875" y="666750"/>
          <a:chExt cx="11373163" cy="523875"/>
        </a:xfrm>
      </xdr:grpSpPr>
      <xdr:sp macro="" textlink="">
        <xdr:nvSpPr>
          <xdr:cNvPr id="9" name="Flèche : chevron 8">
            <a:hlinkClick xmlns:r="http://schemas.openxmlformats.org/officeDocument/2006/relationships" r:id="rId1"/>
            <a:extLst>
              <a:ext uri="{FF2B5EF4-FFF2-40B4-BE49-F238E27FC236}">
                <a16:creationId xmlns:a16="http://schemas.microsoft.com/office/drawing/2014/main" id="{08315099-FE40-44BD-A806-7B0A6C932E34}"/>
              </a:ext>
            </a:extLst>
          </xdr:cNvPr>
          <xdr:cNvSpPr/>
        </xdr:nvSpPr>
        <xdr:spPr>
          <a:xfrm>
            <a:off x="904875" y="666750"/>
            <a:ext cx="1880024" cy="523875"/>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10" name="Flèche : chevron 9">
            <a:hlinkClick xmlns:r="http://schemas.openxmlformats.org/officeDocument/2006/relationships" r:id="rId2"/>
            <a:extLst>
              <a:ext uri="{FF2B5EF4-FFF2-40B4-BE49-F238E27FC236}">
                <a16:creationId xmlns:a16="http://schemas.microsoft.com/office/drawing/2014/main" id="{3513CCAA-BF1C-4A30-BEDB-D7DCBBF80C1B}"/>
              </a:ext>
            </a:extLst>
          </xdr:cNvPr>
          <xdr:cNvSpPr/>
        </xdr:nvSpPr>
        <xdr:spPr>
          <a:xfrm>
            <a:off x="2521925" y="670067"/>
            <a:ext cx="1836611" cy="517383"/>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11" name="Flèche : chevron 10">
            <a:hlinkClick xmlns:r="http://schemas.openxmlformats.org/officeDocument/2006/relationships" r:id="rId3"/>
            <a:extLst>
              <a:ext uri="{FF2B5EF4-FFF2-40B4-BE49-F238E27FC236}">
                <a16:creationId xmlns:a16="http://schemas.microsoft.com/office/drawing/2014/main" id="{B5E0645E-7EE2-4F72-8314-DF9B45AACA2D}"/>
              </a:ext>
            </a:extLst>
          </xdr:cNvPr>
          <xdr:cNvSpPr/>
        </xdr:nvSpPr>
        <xdr:spPr>
          <a:xfrm>
            <a:off x="4108522" y="666750"/>
            <a:ext cx="1867064" cy="520700"/>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12" name="Flèche : chevron 11">
            <a:extLst>
              <a:ext uri="{FF2B5EF4-FFF2-40B4-BE49-F238E27FC236}">
                <a16:creationId xmlns:a16="http://schemas.microsoft.com/office/drawing/2014/main" id="{8685FCA6-DFFC-414D-A932-C4869741EF30}"/>
              </a:ext>
            </a:extLst>
          </xdr:cNvPr>
          <xdr:cNvSpPr/>
        </xdr:nvSpPr>
        <xdr:spPr>
          <a:xfrm>
            <a:off x="5686425" y="666750"/>
            <a:ext cx="1893641" cy="523875"/>
          </a:xfrm>
          <a:prstGeom prst="chevron">
            <a:avLst/>
          </a:prstGeom>
          <a:solidFill>
            <a:srgbClr val="EA5D26"/>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13" name="Flèche : chevron 12">
            <a:hlinkClick xmlns:r="http://schemas.openxmlformats.org/officeDocument/2006/relationships" r:id="rId4"/>
            <a:extLst>
              <a:ext uri="{FF2B5EF4-FFF2-40B4-BE49-F238E27FC236}">
                <a16:creationId xmlns:a16="http://schemas.microsoft.com/office/drawing/2014/main" id="{AF57FF46-554A-415D-928C-811ED2582F10}"/>
              </a:ext>
            </a:extLst>
          </xdr:cNvPr>
          <xdr:cNvSpPr/>
        </xdr:nvSpPr>
        <xdr:spPr>
          <a:xfrm>
            <a:off x="7277100" y="666750"/>
            <a:ext cx="1852952" cy="523875"/>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14" name="Flèche : chevron 13">
            <a:hlinkClick xmlns:r="http://schemas.openxmlformats.org/officeDocument/2006/relationships" r:id="rId5"/>
            <a:extLst>
              <a:ext uri="{FF2B5EF4-FFF2-40B4-BE49-F238E27FC236}">
                <a16:creationId xmlns:a16="http://schemas.microsoft.com/office/drawing/2014/main" id="{1DC5AFE8-1D9A-4D14-AEF6-04CCA040C811}"/>
              </a:ext>
            </a:extLst>
          </xdr:cNvPr>
          <xdr:cNvSpPr/>
        </xdr:nvSpPr>
        <xdr:spPr>
          <a:xfrm>
            <a:off x="8858250" y="666750"/>
            <a:ext cx="1831702" cy="523875"/>
          </a:xfrm>
          <a:prstGeom prst="chevron">
            <a:avLst/>
          </a:prstGeom>
          <a:solidFill>
            <a:srgbClr val="2AA89F"/>
          </a:solidFill>
          <a:ln w="12700" cap="flat" cmpd="sng" algn="ctr">
            <a:solidFill>
              <a:srgbClr val="4472C4">
                <a:shade val="50000"/>
              </a:srgbClr>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15" name="Flèche : chevron 14">
            <a:hlinkClick xmlns:r="http://schemas.openxmlformats.org/officeDocument/2006/relationships" r:id="rId6"/>
            <a:extLst>
              <a:ext uri="{FF2B5EF4-FFF2-40B4-BE49-F238E27FC236}">
                <a16:creationId xmlns:a16="http://schemas.microsoft.com/office/drawing/2014/main" id="{93E7964D-A3AB-4E28-8729-108F2863FBEA}"/>
              </a:ext>
            </a:extLst>
          </xdr:cNvPr>
          <xdr:cNvSpPr/>
        </xdr:nvSpPr>
        <xdr:spPr>
          <a:xfrm>
            <a:off x="10420350" y="666750"/>
            <a:ext cx="1857688" cy="523875"/>
          </a:xfrm>
          <a:prstGeom prst="chevron">
            <a:avLst/>
          </a:prstGeom>
          <a:solidFill>
            <a:srgbClr val="2AA89F"/>
          </a:solidFill>
          <a:ln w="12700" cap="flat" cmpd="sng" algn="ctr">
            <a:solidFill>
              <a:srgbClr val="344B5E"/>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8" name="Image 12" descr="RÃ©sultat de recherche d'images pour &quot;doigt ordinateur icone&quot;">
            <a:extLst>
              <a:ext uri="{FF2B5EF4-FFF2-40B4-BE49-F238E27FC236}">
                <a16:creationId xmlns:a16="http://schemas.microsoft.com/office/drawing/2014/main" id="{97969F0A-ED36-4955-A496-ACFE7D1EE3D7}"/>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247850" y="767260"/>
            <a:ext cx="319755" cy="377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9" name="Image 12" descr="RÃ©sultat de recherche d'images pour &quot;doigt ordinateur icone&quot;">
            <a:extLst>
              <a:ext uri="{FF2B5EF4-FFF2-40B4-BE49-F238E27FC236}">
                <a16:creationId xmlns:a16="http://schemas.microsoft.com/office/drawing/2014/main" id="{40FCE2C9-C1ED-4141-ACFD-B2FD94660D1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816175" y="747361"/>
            <a:ext cx="322800" cy="3903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0" name="Image 12" descr="RÃ©sultat de recherche d'images pour &quot;doigt ordinateur icone&quot;">
            <a:extLst>
              <a:ext uri="{FF2B5EF4-FFF2-40B4-BE49-F238E27FC236}">
                <a16:creationId xmlns:a16="http://schemas.microsoft.com/office/drawing/2014/main" id="{DD3C75C0-0C81-42F3-8A69-69BF99DCE56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478904" y="749664"/>
            <a:ext cx="322800" cy="387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1" name="Image 12" descr="RÃ©sultat de recherche d'images pour &quot;doigt ordinateur icone&quot;">
            <a:extLst>
              <a:ext uri="{FF2B5EF4-FFF2-40B4-BE49-F238E27FC236}">
                <a16:creationId xmlns:a16="http://schemas.microsoft.com/office/drawing/2014/main" id="{E86C8F58-9B5D-4CED-8F13-9877055B2DA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631102" y="739714"/>
            <a:ext cx="319755" cy="3903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22" name="Image 12" descr="RÃ©sultat de recherche d'images pour &quot;doigt ordinateur icone&quot;">
            <a:extLst>
              <a:ext uri="{FF2B5EF4-FFF2-40B4-BE49-F238E27FC236}">
                <a16:creationId xmlns:a16="http://schemas.microsoft.com/office/drawing/2014/main" id="{46F11C7A-E7D2-418D-A8E5-1C958741BDD2}"/>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089729" y="719815"/>
            <a:ext cx="322800" cy="387024"/>
          </a:xfrm>
          <a:prstGeom prst="rect">
            <a:avLst/>
          </a:prstGeom>
          <a:noFill/>
          <a:ln w="9525">
            <a:noFill/>
            <a:miter lim="800000"/>
            <a:headEnd/>
            <a:tailEnd/>
          </a:ln>
          <a:extLst>
            <a:ext uri="{909E8E84-426E-40DD-AFC4-6F175D3DCCD1}">
              <a14:hiddenFill xmlns:a14="http://schemas.microsoft.com/office/drawing/2010/main">
                <a:solidFill>
                  <a:srgbClr val="FFFFFF"/>
                </a:solidFill>
              </a14:hiddenFill>
            </a:ext>
          </a:extLst>
        </xdr:spPr>
      </xdr:pic>
      <xdr:pic>
        <xdr:nvPicPr>
          <xdr:cNvPr id="23" name="Image 12" descr="RÃ©sultat de recherche d'images pour &quot;doigt ordinateur icone&quot;">
            <a:extLst>
              <a:ext uri="{FF2B5EF4-FFF2-40B4-BE49-F238E27FC236}">
                <a16:creationId xmlns:a16="http://schemas.microsoft.com/office/drawing/2014/main" id="{731D3587-AA08-435C-A8D1-6ADD85DBC05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766907" y="710715"/>
            <a:ext cx="325845" cy="3870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417157</xdr:colOff>
      <xdr:row>0</xdr:row>
      <xdr:rowOff>16093</xdr:rowOff>
    </xdr:from>
    <xdr:to>
      <xdr:col>2</xdr:col>
      <xdr:colOff>1729770</xdr:colOff>
      <xdr:row>2</xdr:row>
      <xdr:rowOff>104775</xdr:rowOff>
    </xdr:to>
    <xdr:grpSp>
      <xdr:nvGrpSpPr>
        <xdr:cNvPr id="3" name="Groupe 2">
          <a:extLst>
            <a:ext uri="{FF2B5EF4-FFF2-40B4-BE49-F238E27FC236}">
              <a16:creationId xmlns:a16="http://schemas.microsoft.com/office/drawing/2014/main" id="{F09CF98B-B904-4CF8-8FF7-8C246C231CC7}"/>
            </a:ext>
          </a:extLst>
        </xdr:cNvPr>
        <xdr:cNvGrpSpPr/>
      </xdr:nvGrpSpPr>
      <xdr:grpSpPr>
        <a:xfrm>
          <a:off x="7031740" y="16093"/>
          <a:ext cx="1312613" cy="459099"/>
          <a:chOff x="5897461" y="3179763"/>
          <a:chExt cx="1315788" cy="444282"/>
        </a:xfrm>
      </xdr:grpSpPr>
      <xdr:pic>
        <xdr:nvPicPr>
          <xdr:cNvPr id="4" name="image01.png">
            <a:extLst>
              <a:ext uri="{FF2B5EF4-FFF2-40B4-BE49-F238E27FC236}">
                <a16:creationId xmlns:a16="http://schemas.microsoft.com/office/drawing/2014/main" id="{8AD0B670-CDBD-A92E-7F74-E5DCE8CBDD32}"/>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5" name="Image 4">
            <a:extLst>
              <a:ext uri="{FF2B5EF4-FFF2-40B4-BE49-F238E27FC236}">
                <a16:creationId xmlns:a16="http://schemas.microsoft.com/office/drawing/2014/main" id="{13D2FAA4-006A-A78A-EA2C-D9847690CBA6}"/>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5.xml><?xml version="1.0" encoding="utf-8"?>
<xdr:wsDr xmlns:xdr="http://schemas.openxmlformats.org/drawingml/2006/spreadsheetDrawing" xmlns:a="http://schemas.openxmlformats.org/drawingml/2006/main">
  <xdr:twoCellAnchor editAs="absolute">
    <xdr:from>
      <xdr:col>1</xdr:col>
      <xdr:colOff>850587</xdr:colOff>
      <xdr:row>3</xdr:row>
      <xdr:rowOff>76200</xdr:rowOff>
    </xdr:from>
    <xdr:to>
      <xdr:col>6</xdr:col>
      <xdr:colOff>1314450</xdr:colOff>
      <xdr:row>6</xdr:row>
      <xdr:rowOff>0</xdr:rowOff>
    </xdr:to>
    <xdr:grpSp>
      <xdr:nvGrpSpPr>
        <xdr:cNvPr id="18" name="Groupe 17">
          <a:extLst>
            <a:ext uri="{FF2B5EF4-FFF2-40B4-BE49-F238E27FC236}">
              <a16:creationId xmlns:a16="http://schemas.microsoft.com/office/drawing/2014/main" id="{EA136DF4-F93E-4F55-2913-DE6D002A9122}"/>
            </a:ext>
          </a:extLst>
        </xdr:cNvPr>
        <xdr:cNvGrpSpPr/>
      </xdr:nvGrpSpPr>
      <xdr:grpSpPr>
        <a:xfrm>
          <a:off x="1185117" y="621723"/>
          <a:ext cx="12052901" cy="469322"/>
          <a:chOff x="949325" y="581025"/>
          <a:chExt cx="11633513" cy="514350"/>
        </a:xfrm>
      </xdr:grpSpPr>
      <xdr:sp macro="" textlink="">
        <xdr:nvSpPr>
          <xdr:cNvPr id="2" name="Flèche : chevron 1">
            <a:hlinkClick xmlns:r="http://schemas.openxmlformats.org/officeDocument/2006/relationships" r:id="rId1"/>
            <a:extLst>
              <a:ext uri="{FF2B5EF4-FFF2-40B4-BE49-F238E27FC236}">
                <a16:creationId xmlns:a16="http://schemas.microsoft.com/office/drawing/2014/main" id="{7A61AD63-C2B7-453D-8D40-2B6945CA3436}"/>
              </a:ext>
            </a:extLst>
          </xdr:cNvPr>
          <xdr:cNvSpPr/>
        </xdr:nvSpPr>
        <xdr:spPr>
          <a:xfrm>
            <a:off x="949325" y="581025"/>
            <a:ext cx="1943413"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3" name="Flèche : chevron 2">
            <a:hlinkClick xmlns:r="http://schemas.openxmlformats.org/officeDocument/2006/relationships" r:id="rId2"/>
            <a:extLst>
              <a:ext uri="{FF2B5EF4-FFF2-40B4-BE49-F238E27FC236}">
                <a16:creationId xmlns:a16="http://schemas.microsoft.com/office/drawing/2014/main" id="{78E654D2-DB01-4EC2-B03F-7CC4E3E81776}"/>
              </a:ext>
            </a:extLst>
          </xdr:cNvPr>
          <xdr:cNvSpPr/>
        </xdr:nvSpPr>
        <xdr:spPr>
          <a:xfrm>
            <a:off x="2635250" y="581026"/>
            <a:ext cx="1956113" cy="514349"/>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a:t>
            </a:r>
          </a:p>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générales</a:t>
            </a:r>
          </a:p>
        </xdr:txBody>
      </xdr:sp>
      <xdr:sp macro="" textlink="">
        <xdr:nvSpPr>
          <xdr:cNvPr id="4" name="Flèche : chevron 3">
            <a:hlinkClick xmlns:r="http://schemas.openxmlformats.org/officeDocument/2006/relationships" r:id="rId3"/>
            <a:extLst>
              <a:ext uri="{FF2B5EF4-FFF2-40B4-BE49-F238E27FC236}">
                <a16:creationId xmlns:a16="http://schemas.microsoft.com/office/drawing/2014/main" id="{5B7FB6FA-DC3E-406E-BA6E-B10E7F61F00F}"/>
              </a:ext>
            </a:extLst>
          </xdr:cNvPr>
          <xdr:cNvSpPr/>
        </xdr:nvSpPr>
        <xdr:spPr>
          <a:xfrm>
            <a:off x="4340225" y="581025"/>
            <a:ext cx="1771963"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5" name="Flèche : chevron 4">
            <a:hlinkClick xmlns:r="http://schemas.openxmlformats.org/officeDocument/2006/relationships" r:id="rId4"/>
            <a:extLst>
              <a:ext uri="{FF2B5EF4-FFF2-40B4-BE49-F238E27FC236}">
                <a16:creationId xmlns:a16="http://schemas.microsoft.com/office/drawing/2014/main" id="{7FF1BAB8-5D38-4F21-A599-FC67728AD063}"/>
              </a:ext>
            </a:extLst>
          </xdr:cNvPr>
          <xdr:cNvSpPr/>
        </xdr:nvSpPr>
        <xdr:spPr>
          <a:xfrm>
            <a:off x="5857875" y="581025"/>
            <a:ext cx="1838638"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6" name="Flèche : chevron 5">
            <a:extLst>
              <a:ext uri="{FF2B5EF4-FFF2-40B4-BE49-F238E27FC236}">
                <a16:creationId xmlns:a16="http://schemas.microsoft.com/office/drawing/2014/main" id="{4F003EA9-5354-46E4-BA59-E87CCF905B6D}"/>
              </a:ext>
            </a:extLst>
          </xdr:cNvPr>
          <xdr:cNvSpPr/>
        </xdr:nvSpPr>
        <xdr:spPr>
          <a:xfrm>
            <a:off x="7448550" y="581025"/>
            <a:ext cx="1940238" cy="514350"/>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7" name="Flèche : chevron 6">
            <a:hlinkClick xmlns:r="http://schemas.openxmlformats.org/officeDocument/2006/relationships" r:id="rId5"/>
            <a:extLst>
              <a:ext uri="{FF2B5EF4-FFF2-40B4-BE49-F238E27FC236}">
                <a16:creationId xmlns:a16="http://schemas.microsoft.com/office/drawing/2014/main" id="{E39ECC5C-72E0-4A2B-8045-006C00F91248}"/>
              </a:ext>
            </a:extLst>
          </xdr:cNvPr>
          <xdr:cNvSpPr/>
        </xdr:nvSpPr>
        <xdr:spPr>
          <a:xfrm>
            <a:off x="9134475" y="581025"/>
            <a:ext cx="1857688"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8" name="Flèche : chevron 7">
            <a:hlinkClick xmlns:r="http://schemas.openxmlformats.org/officeDocument/2006/relationships" r:id="rId6"/>
            <a:extLst>
              <a:ext uri="{FF2B5EF4-FFF2-40B4-BE49-F238E27FC236}">
                <a16:creationId xmlns:a16="http://schemas.microsoft.com/office/drawing/2014/main" id="{9BC34196-D130-484D-AFAB-EF61F07F2C34}"/>
              </a:ext>
            </a:extLst>
          </xdr:cNvPr>
          <xdr:cNvSpPr/>
        </xdr:nvSpPr>
        <xdr:spPr>
          <a:xfrm>
            <a:off x="10744200" y="581025"/>
            <a:ext cx="1838638" cy="51435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1" name="Image 12" descr="RÃ©sultat de recherche d'images pour &quot;doigt ordinateur icone&quot;">
            <a:extLst>
              <a:ext uri="{FF2B5EF4-FFF2-40B4-BE49-F238E27FC236}">
                <a16:creationId xmlns:a16="http://schemas.microsoft.com/office/drawing/2014/main" id="{3DFE1BDA-6444-4729-B759-F16E640621D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2324100" y="663575"/>
            <a:ext cx="336549" cy="395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Image 12" descr="RÃ©sultat de recherche d'images pour &quot;doigt ordinateur icone&quot;">
            <a:extLst>
              <a:ext uri="{FF2B5EF4-FFF2-40B4-BE49-F238E27FC236}">
                <a16:creationId xmlns:a16="http://schemas.microsoft.com/office/drawing/2014/main" id="{94284265-AA48-49E6-8DEB-E0B6E59B3D28}"/>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035425" y="644525"/>
            <a:ext cx="339724" cy="3959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 name="Image 12" descr="RÃ©sultat de recherche d'images pour &quot;doigt ordinateur icone&quot;">
            <a:extLst>
              <a:ext uri="{FF2B5EF4-FFF2-40B4-BE49-F238E27FC236}">
                <a16:creationId xmlns:a16="http://schemas.microsoft.com/office/drawing/2014/main" id="{19E56BC7-E367-4052-8A69-B1D02A60799A}"/>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5657577" y="666751"/>
            <a:ext cx="336549"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4" name="Image 12" descr="RÃ©sultat de recherche d'images pour &quot;doigt ordinateur icone&quot;">
            <a:extLst>
              <a:ext uri="{FF2B5EF4-FFF2-40B4-BE49-F238E27FC236}">
                <a16:creationId xmlns:a16="http://schemas.microsoft.com/office/drawing/2014/main" id="{5384B302-9796-41BD-866D-FEB36B01A0B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7219950" y="638175"/>
            <a:ext cx="336549"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 name="Image 12" descr="RÃ©sultat de recherche d'images pour &quot;doigt ordinateur icone&quot;">
            <a:extLst>
              <a:ext uri="{FF2B5EF4-FFF2-40B4-BE49-F238E27FC236}">
                <a16:creationId xmlns:a16="http://schemas.microsoft.com/office/drawing/2014/main" id="{9F9AF0F4-3051-4899-80E7-F7229078D20D}"/>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0353675" y="638175"/>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6" name="Image 12" descr="RÃ©sultat de recherche d'images pour &quot;doigt ordinateur icone&quot;">
            <a:extLst>
              <a:ext uri="{FF2B5EF4-FFF2-40B4-BE49-F238E27FC236}">
                <a16:creationId xmlns:a16="http://schemas.microsoft.com/office/drawing/2014/main" id="{7F152936-B820-4A3E-8960-ED77FD99D21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2115800" y="606425"/>
            <a:ext cx="33337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2680957</xdr:colOff>
      <xdr:row>0</xdr:row>
      <xdr:rowOff>45212</xdr:rowOff>
    </xdr:from>
    <xdr:to>
      <xdr:col>4</xdr:col>
      <xdr:colOff>316920</xdr:colOff>
      <xdr:row>2</xdr:row>
      <xdr:rowOff>133894</xdr:rowOff>
    </xdr:to>
    <xdr:grpSp>
      <xdr:nvGrpSpPr>
        <xdr:cNvPr id="17" name="Groupe 16">
          <a:extLst>
            <a:ext uri="{FF2B5EF4-FFF2-40B4-BE49-F238E27FC236}">
              <a16:creationId xmlns:a16="http://schemas.microsoft.com/office/drawing/2014/main" id="{23D887B9-FC3C-4503-9CEB-6242CDAFACC1}"/>
            </a:ext>
          </a:extLst>
        </xdr:cNvPr>
        <xdr:cNvGrpSpPr/>
      </xdr:nvGrpSpPr>
      <xdr:grpSpPr>
        <a:xfrm>
          <a:off x="6617668" y="48387"/>
          <a:ext cx="1541213" cy="449189"/>
          <a:chOff x="5897461" y="3179763"/>
          <a:chExt cx="1315788" cy="444282"/>
        </a:xfrm>
      </xdr:grpSpPr>
      <xdr:pic>
        <xdr:nvPicPr>
          <xdr:cNvPr id="19" name="image01.png">
            <a:extLst>
              <a:ext uri="{FF2B5EF4-FFF2-40B4-BE49-F238E27FC236}">
                <a16:creationId xmlns:a16="http://schemas.microsoft.com/office/drawing/2014/main" id="{1DF396D5-EBC0-8354-C0D1-AD0028C5BAB7}"/>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20" name="Image 19">
            <a:extLst>
              <a:ext uri="{FF2B5EF4-FFF2-40B4-BE49-F238E27FC236}">
                <a16:creationId xmlns:a16="http://schemas.microsoft.com/office/drawing/2014/main" id="{5570ADA8-AFD2-3008-2776-B5D898BCA4FB}"/>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311150</xdr:colOff>
      <xdr:row>4</xdr:row>
      <xdr:rowOff>9525</xdr:rowOff>
    </xdr:from>
    <xdr:to>
      <xdr:col>10</xdr:col>
      <xdr:colOff>597213</xdr:colOff>
      <xdr:row>6</xdr:row>
      <xdr:rowOff>139700</xdr:rowOff>
    </xdr:to>
    <xdr:grpSp>
      <xdr:nvGrpSpPr>
        <xdr:cNvPr id="17" name="Groupe 16">
          <a:extLst>
            <a:ext uri="{FF2B5EF4-FFF2-40B4-BE49-F238E27FC236}">
              <a16:creationId xmlns:a16="http://schemas.microsoft.com/office/drawing/2014/main" id="{F41B3CD9-06EC-7CFE-76EA-332EED7039F5}"/>
            </a:ext>
          </a:extLst>
        </xdr:cNvPr>
        <xdr:cNvGrpSpPr/>
      </xdr:nvGrpSpPr>
      <xdr:grpSpPr>
        <a:xfrm>
          <a:off x="314325" y="730250"/>
          <a:ext cx="12516163" cy="498475"/>
          <a:chOff x="57150" y="765175"/>
          <a:chExt cx="12020863" cy="523875"/>
        </a:xfrm>
      </xdr:grpSpPr>
      <xdr:sp macro="" textlink="">
        <xdr:nvSpPr>
          <xdr:cNvPr id="2" name="Flèche : chevron 1">
            <a:hlinkClick xmlns:r="http://schemas.openxmlformats.org/officeDocument/2006/relationships" r:id="rId1"/>
            <a:extLst>
              <a:ext uri="{FF2B5EF4-FFF2-40B4-BE49-F238E27FC236}">
                <a16:creationId xmlns:a16="http://schemas.microsoft.com/office/drawing/2014/main" id="{B663B969-062A-4438-A298-5E5D6BB98265}"/>
              </a:ext>
            </a:extLst>
          </xdr:cNvPr>
          <xdr:cNvSpPr/>
        </xdr:nvSpPr>
        <xdr:spPr>
          <a:xfrm>
            <a:off x="57150" y="765175"/>
            <a:ext cx="1962150"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3" name="Flèche : chevron 2">
            <a:hlinkClick xmlns:r="http://schemas.openxmlformats.org/officeDocument/2006/relationships" r:id="rId2"/>
            <a:extLst>
              <a:ext uri="{FF2B5EF4-FFF2-40B4-BE49-F238E27FC236}">
                <a16:creationId xmlns:a16="http://schemas.microsoft.com/office/drawing/2014/main" id="{EC9C801D-A123-47E7-AF4B-A1A413E20AC5}"/>
              </a:ext>
            </a:extLst>
          </xdr:cNvPr>
          <xdr:cNvSpPr/>
        </xdr:nvSpPr>
        <xdr:spPr>
          <a:xfrm>
            <a:off x="1752599" y="765175"/>
            <a:ext cx="1914526"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4" name="Flèche : chevron 3">
            <a:hlinkClick xmlns:r="http://schemas.openxmlformats.org/officeDocument/2006/relationships" r:id="rId3"/>
            <a:extLst>
              <a:ext uri="{FF2B5EF4-FFF2-40B4-BE49-F238E27FC236}">
                <a16:creationId xmlns:a16="http://schemas.microsoft.com/office/drawing/2014/main" id="{3125CF65-77D7-4CDC-BA23-C0F6DD7CB675}"/>
              </a:ext>
            </a:extLst>
          </xdr:cNvPr>
          <xdr:cNvSpPr/>
        </xdr:nvSpPr>
        <xdr:spPr>
          <a:xfrm>
            <a:off x="3390900" y="765175"/>
            <a:ext cx="1943413" cy="52387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5" name="Flèche : chevron 4">
            <a:hlinkClick xmlns:r="http://schemas.openxmlformats.org/officeDocument/2006/relationships" r:id="rId4"/>
            <a:extLst>
              <a:ext uri="{FF2B5EF4-FFF2-40B4-BE49-F238E27FC236}">
                <a16:creationId xmlns:a16="http://schemas.microsoft.com/office/drawing/2014/main" id="{51CA11E9-E4B4-450D-BC82-3E34E1691ACA}"/>
              </a:ext>
            </a:extLst>
          </xdr:cNvPr>
          <xdr:cNvSpPr/>
        </xdr:nvSpPr>
        <xdr:spPr>
          <a:xfrm>
            <a:off x="507682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6" name="Flèche : chevron 5">
            <a:hlinkClick xmlns:r="http://schemas.openxmlformats.org/officeDocument/2006/relationships" r:id="rId5"/>
            <a:extLst>
              <a:ext uri="{FF2B5EF4-FFF2-40B4-BE49-F238E27FC236}">
                <a16:creationId xmlns:a16="http://schemas.microsoft.com/office/drawing/2014/main" id="{AB9C3548-2977-4F7A-9FFE-F03893359C78}"/>
              </a:ext>
            </a:extLst>
          </xdr:cNvPr>
          <xdr:cNvSpPr/>
        </xdr:nvSpPr>
        <xdr:spPr>
          <a:xfrm>
            <a:off x="677227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7" name="Flèche : chevron 6">
            <a:extLst>
              <a:ext uri="{FF2B5EF4-FFF2-40B4-BE49-F238E27FC236}">
                <a16:creationId xmlns:a16="http://schemas.microsoft.com/office/drawing/2014/main" id="{8A136131-D6D2-4A26-B326-C77F5F4E194E}"/>
              </a:ext>
            </a:extLst>
          </xdr:cNvPr>
          <xdr:cNvSpPr/>
        </xdr:nvSpPr>
        <xdr:spPr>
          <a:xfrm>
            <a:off x="8458200" y="765175"/>
            <a:ext cx="1943413" cy="520700"/>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8" name="Flèche : chevron 7">
            <a:hlinkClick xmlns:r="http://schemas.openxmlformats.org/officeDocument/2006/relationships" r:id="rId6"/>
            <a:extLst>
              <a:ext uri="{FF2B5EF4-FFF2-40B4-BE49-F238E27FC236}">
                <a16:creationId xmlns:a16="http://schemas.microsoft.com/office/drawing/2014/main" id="{37B705A6-11A9-4D7F-813E-E264B106AF59}"/>
              </a:ext>
            </a:extLst>
          </xdr:cNvPr>
          <xdr:cNvSpPr/>
        </xdr:nvSpPr>
        <xdr:spPr>
          <a:xfrm>
            <a:off x="10134600"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1" name="Image 12" descr="RÃ©sultat de recherche d'images pour &quot;doigt ordinateur icone&quot;">
            <a:extLst>
              <a:ext uri="{FF2B5EF4-FFF2-40B4-BE49-F238E27FC236}">
                <a16:creationId xmlns:a16="http://schemas.microsoft.com/office/drawing/2014/main" id="{C45836CE-1D7A-40D0-8495-A66FC9A6AFD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438275" y="819150"/>
            <a:ext cx="33337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Image 12" descr="RÃ©sultat de recherche d'images pour &quot;doigt ordinateur icone&quot;">
            <a:extLst>
              <a:ext uri="{FF2B5EF4-FFF2-40B4-BE49-F238E27FC236}">
                <a16:creationId xmlns:a16="http://schemas.microsoft.com/office/drawing/2014/main" id="{3020B914-7174-4333-BDA4-20336A8EB94E}"/>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073400" y="857250"/>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 name="Image 12" descr="RÃ©sultat de recherche d'images pour &quot;doigt ordinateur icone&quot;">
            <a:extLst>
              <a:ext uri="{FF2B5EF4-FFF2-40B4-BE49-F238E27FC236}">
                <a16:creationId xmlns:a16="http://schemas.microsoft.com/office/drawing/2014/main" id="{C44D2364-05E7-4A9D-B3E5-CFB51522B9AD}"/>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819650" y="819150"/>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4" name="Image 12" descr="RÃ©sultat de recherche d'images pour &quot;doigt ordinateur icone&quot;">
            <a:extLst>
              <a:ext uri="{FF2B5EF4-FFF2-40B4-BE49-F238E27FC236}">
                <a16:creationId xmlns:a16="http://schemas.microsoft.com/office/drawing/2014/main" id="{55EA3C3C-3BC1-4174-B536-19DC466A1E4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505575" y="819150"/>
            <a:ext cx="33337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 name="Image 12" descr="RÃ©sultat de recherche d'images pour &quot;doigt ordinateur icone&quot;">
            <a:extLst>
              <a:ext uri="{FF2B5EF4-FFF2-40B4-BE49-F238E27FC236}">
                <a16:creationId xmlns:a16="http://schemas.microsoft.com/office/drawing/2014/main" id="{9BABF0A9-0817-4D3B-98AC-9A68162A6290}"/>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21650" y="819150"/>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6" name="Image 12" descr="RÃ©sultat de recherche d'images pour &quot;doigt ordinateur icone&quot;">
            <a:extLst>
              <a:ext uri="{FF2B5EF4-FFF2-40B4-BE49-F238E27FC236}">
                <a16:creationId xmlns:a16="http://schemas.microsoft.com/office/drawing/2014/main" id="{F09C72B5-947B-4CEB-A498-D5BFD7C28E41}"/>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1572875" y="828675"/>
            <a:ext cx="336549"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4</xdr:col>
      <xdr:colOff>142877</xdr:colOff>
      <xdr:row>21</xdr:row>
      <xdr:rowOff>176211</xdr:rowOff>
    </xdr:from>
    <xdr:to>
      <xdr:col>7</xdr:col>
      <xdr:colOff>323851</xdr:colOff>
      <xdr:row>33</xdr:row>
      <xdr:rowOff>180974</xdr:rowOff>
    </xdr:to>
    <xdr:graphicFrame macro="">
      <xdr:nvGraphicFramePr>
        <xdr:cNvPr id="20" name="Graphique 19">
          <a:extLst>
            <a:ext uri="{FF2B5EF4-FFF2-40B4-BE49-F238E27FC236}">
              <a16:creationId xmlns:a16="http://schemas.microsoft.com/office/drawing/2014/main" id="{31772148-F739-8FB0-7848-54F31F5FEAE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xdr:col>
      <xdr:colOff>380999</xdr:colOff>
      <xdr:row>85</xdr:row>
      <xdr:rowOff>19050</xdr:rowOff>
    </xdr:from>
    <xdr:to>
      <xdr:col>6</xdr:col>
      <xdr:colOff>314325</xdr:colOff>
      <xdr:row>99</xdr:row>
      <xdr:rowOff>171450</xdr:rowOff>
    </xdr:to>
    <xdr:sp macro="" textlink="">
      <xdr:nvSpPr>
        <xdr:cNvPr id="19" name="ZoneTexte 18">
          <a:extLst>
            <a:ext uri="{FF2B5EF4-FFF2-40B4-BE49-F238E27FC236}">
              <a16:creationId xmlns:a16="http://schemas.microsoft.com/office/drawing/2014/main" id="{384F0D49-40D6-4C2A-B2FC-552CD3B990CA}"/>
            </a:ext>
          </a:extLst>
        </xdr:cNvPr>
        <xdr:cNvSpPr txBox="1"/>
      </xdr:nvSpPr>
      <xdr:spPr>
        <a:xfrm>
          <a:off x="1038224" y="18459450"/>
          <a:ext cx="5086351" cy="2819400"/>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forts :</a:t>
          </a:r>
          <a:endParaRPr lang="fr-FR" sz="1100" b="1" u="sng"/>
        </a:p>
      </xdr:txBody>
    </xdr:sp>
    <xdr:clientData/>
  </xdr:twoCellAnchor>
  <xdr:twoCellAnchor>
    <xdr:from>
      <xdr:col>6</xdr:col>
      <xdr:colOff>923925</xdr:colOff>
      <xdr:row>85</xdr:row>
      <xdr:rowOff>9524</xdr:rowOff>
    </xdr:from>
    <xdr:to>
      <xdr:col>10</xdr:col>
      <xdr:colOff>394335</xdr:colOff>
      <xdr:row>100</xdr:row>
      <xdr:rowOff>9525</xdr:rowOff>
    </xdr:to>
    <xdr:sp macro="" textlink="">
      <xdr:nvSpPr>
        <xdr:cNvPr id="21" name="ZoneTexte 20">
          <a:extLst>
            <a:ext uri="{FF2B5EF4-FFF2-40B4-BE49-F238E27FC236}">
              <a16:creationId xmlns:a16="http://schemas.microsoft.com/office/drawing/2014/main" id="{D7D701E9-FC26-4AB9-B668-2697FB1A034A}"/>
            </a:ext>
          </a:extLst>
        </xdr:cNvPr>
        <xdr:cNvSpPr txBox="1"/>
      </xdr:nvSpPr>
      <xdr:spPr>
        <a:xfrm>
          <a:off x="6734175" y="18449924"/>
          <a:ext cx="5175885" cy="2857501"/>
        </a:xfrm>
        <a:prstGeom prst="rect">
          <a:avLst/>
        </a:prstGeom>
        <a:solidFill>
          <a:schemeClr val="lt1"/>
        </a:solidFill>
        <a:ln w="28575" cmpd="sng">
          <a:solidFill>
            <a:schemeClr val="tx1">
              <a:lumMod val="50000"/>
              <a:lumOff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u="sng"/>
            <a:t>Points</a:t>
          </a:r>
          <a:r>
            <a:rPr lang="fr-FR" sz="1100" b="1" u="sng" baseline="0"/>
            <a:t> à améliorer :</a:t>
          </a:r>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endParaRPr lang="fr-FR" sz="1100" b="1" u="sng" baseline="0"/>
        </a:p>
        <a:p>
          <a:r>
            <a:rPr lang="fr-FR" sz="1100" b="1" u="sng" baseline="0"/>
            <a:t>Actions à envisager : </a:t>
          </a:r>
        </a:p>
      </xdr:txBody>
    </xdr:sp>
    <xdr:clientData/>
  </xdr:twoCellAnchor>
  <xdr:twoCellAnchor>
    <xdr:from>
      <xdr:col>6</xdr:col>
      <xdr:colOff>492002</xdr:colOff>
      <xdr:row>0</xdr:row>
      <xdr:rowOff>92293</xdr:rowOff>
    </xdr:from>
    <xdr:to>
      <xdr:col>7</xdr:col>
      <xdr:colOff>131390</xdr:colOff>
      <xdr:row>3</xdr:row>
      <xdr:rowOff>0</xdr:rowOff>
    </xdr:to>
    <xdr:grpSp>
      <xdr:nvGrpSpPr>
        <xdr:cNvPr id="22" name="Groupe 21">
          <a:extLst>
            <a:ext uri="{FF2B5EF4-FFF2-40B4-BE49-F238E27FC236}">
              <a16:creationId xmlns:a16="http://schemas.microsoft.com/office/drawing/2014/main" id="{9B976D8E-5575-42CB-A004-75ABFA86F3B8}"/>
            </a:ext>
          </a:extLst>
        </xdr:cNvPr>
        <xdr:cNvGrpSpPr/>
      </xdr:nvGrpSpPr>
      <xdr:grpSpPr>
        <a:xfrm>
          <a:off x="6775327" y="92293"/>
          <a:ext cx="1318963" cy="450632"/>
          <a:chOff x="5897461" y="3179763"/>
          <a:chExt cx="1315788" cy="444282"/>
        </a:xfrm>
      </xdr:grpSpPr>
      <xdr:pic>
        <xdr:nvPicPr>
          <xdr:cNvPr id="23" name="image01.png">
            <a:extLst>
              <a:ext uri="{FF2B5EF4-FFF2-40B4-BE49-F238E27FC236}">
                <a16:creationId xmlns:a16="http://schemas.microsoft.com/office/drawing/2014/main" id="{85086DE9-AA7B-43F6-656F-50951935A263}"/>
              </a:ext>
            </a:extLst>
          </xdr:cNvPr>
          <xdr:cNvPicPr/>
        </xdr:nvPicPr>
        <xdr:blipFill>
          <a:blip xmlns:r="http://schemas.openxmlformats.org/officeDocument/2006/relationships" r:embed="rId9"/>
          <a:srcRect/>
          <a:stretch>
            <a:fillRect/>
          </a:stretch>
        </xdr:blipFill>
        <xdr:spPr>
          <a:xfrm>
            <a:off x="5897461" y="3179763"/>
            <a:ext cx="646214" cy="444282"/>
          </a:xfrm>
          <a:prstGeom prst="rect">
            <a:avLst/>
          </a:prstGeom>
          <a:ln/>
        </xdr:spPr>
      </xdr:pic>
      <xdr:pic>
        <xdr:nvPicPr>
          <xdr:cNvPr id="24" name="Image 23">
            <a:extLst>
              <a:ext uri="{FF2B5EF4-FFF2-40B4-BE49-F238E27FC236}">
                <a16:creationId xmlns:a16="http://schemas.microsoft.com/office/drawing/2014/main" id="{9E999B8B-3F45-4E85-D696-05C02B711C25}"/>
              </a:ext>
            </a:extLst>
          </xdr:cNvPr>
          <xdr:cNvPicPr>
            <a:picLocks noChangeAspect="1"/>
          </xdr:cNvPicPr>
        </xdr:nvPicPr>
        <xdr:blipFill>
          <a:blip xmlns:r="http://schemas.openxmlformats.org/officeDocument/2006/relationships" r:embed="rId10">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twoCellAnchor>
    <xdr:from>
      <xdr:col>8</xdr:col>
      <xdr:colOff>95250</xdr:colOff>
      <xdr:row>21</xdr:row>
      <xdr:rowOff>180975</xdr:rowOff>
    </xdr:from>
    <xdr:to>
      <xdr:col>10</xdr:col>
      <xdr:colOff>738187</xdr:colOff>
      <xdr:row>34</xdr:row>
      <xdr:rowOff>109537</xdr:rowOff>
    </xdr:to>
    <xdr:graphicFrame macro="">
      <xdr:nvGraphicFramePr>
        <xdr:cNvPr id="10" name="Graphique 9">
          <a:extLst>
            <a:ext uri="{FF2B5EF4-FFF2-40B4-BE49-F238E27FC236}">
              <a16:creationId xmlns:a16="http://schemas.microsoft.com/office/drawing/2014/main" id="{C2CDDA4D-0202-4C20-7286-4A257B5BBAF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absolute">
    <xdr:from>
      <xdr:col>1</xdr:col>
      <xdr:colOff>73025</xdr:colOff>
      <xdr:row>3</xdr:row>
      <xdr:rowOff>0</xdr:rowOff>
    </xdr:from>
    <xdr:to>
      <xdr:col>5</xdr:col>
      <xdr:colOff>444813</xdr:colOff>
      <xdr:row>5</xdr:row>
      <xdr:rowOff>142875</xdr:rowOff>
    </xdr:to>
    <xdr:grpSp>
      <xdr:nvGrpSpPr>
        <xdr:cNvPr id="2" name="Groupe 1">
          <a:extLst>
            <a:ext uri="{FF2B5EF4-FFF2-40B4-BE49-F238E27FC236}">
              <a16:creationId xmlns:a16="http://schemas.microsoft.com/office/drawing/2014/main" id="{093475EC-421D-5975-50FE-DCA611B1BE36}"/>
            </a:ext>
          </a:extLst>
        </xdr:cNvPr>
        <xdr:cNvGrpSpPr/>
      </xdr:nvGrpSpPr>
      <xdr:grpSpPr>
        <a:xfrm>
          <a:off x="730250" y="542925"/>
          <a:ext cx="12643163" cy="501650"/>
          <a:chOff x="0" y="762000"/>
          <a:chExt cx="12097063" cy="527050"/>
        </a:xfrm>
      </xdr:grpSpPr>
      <xdr:sp macro="" textlink="">
        <xdr:nvSpPr>
          <xdr:cNvPr id="3" name="Flèche : chevron 1">
            <a:hlinkClick xmlns:r="http://schemas.openxmlformats.org/officeDocument/2006/relationships" r:id="rId1"/>
            <a:extLst>
              <a:ext uri="{FF2B5EF4-FFF2-40B4-BE49-F238E27FC236}">
                <a16:creationId xmlns:a16="http://schemas.microsoft.com/office/drawing/2014/main" id="{4BF7EAF3-C529-4859-9839-0C61F1FC9D4E}"/>
              </a:ext>
            </a:extLst>
          </xdr:cNvPr>
          <xdr:cNvSpPr/>
        </xdr:nvSpPr>
        <xdr:spPr>
          <a:xfrm>
            <a:off x="0"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Avant-propos</a:t>
            </a:r>
          </a:p>
        </xdr:txBody>
      </xdr:sp>
      <xdr:sp macro="" textlink="">
        <xdr:nvSpPr>
          <xdr:cNvPr id="4" name="Flèche : chevron 2">
            <a:hlinkClick xmlns:r="http://schemas.openxmlformats.org/officeDocument/2006/relationships" r:id="rId2"/>
            <a:extLst>
              <a:ext uri="{FF2B5EF4-FFF2-40B4-BE49-F238E27FC236}">
                <a16:creationId xmlns:a16="http://schemas.microsoft.com/office/drawing/2014/main" id="{EF448B20-9D35-48FC-B708-323CF521E86B}"/>
              </a:ext>
            </a:extLst>
          </xdr:cNvPr>
          <xdr:cNvSpPr/>
        </xdr:nvSpPr>
        <xdr:spPr>
          <a:xfrm>
            <a:off x="1666875" y="762000"/>
            <a:ext cx="1981514" cy="52387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Informations générales</a:t>
            </a:r>
          </a:p>
        </xdr:txBody>
      </xdr:sp>
      <xdr:sp macro="" textlink="">
        <xdr:nvSpPr>
          <xdr:cNvPr id="5" name="Flèche : chevron 3">
            <a:hlinkClick xmlns:r="http://schemas.openxmlformats.org/officeDocument/2006/relationships" r:id="rId3"/>
            <a:extLst>
              <a:ext uri="{FF2B5EF4-FFF2-40B4-BE49-F238E27FC236}">
                <a16:creationId xmlns:a16="http://schemas.microsoft.com/office/drawing/2014/main" id="{40D5BFC2-D41B-4D5B-81D6-A6412E1D7D07}"/>
              </a:ext>
            </a:extLst>
          </xdr:cNvPr>
          <xdr:cNvSpPr/>
        </xdr:nvSpPr>
        <xdr:spPr>
          <a:xfrm>
            <a:off x="3390900" y="765175"/>
            <a:ext cx="1943413" cy="523875"/>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flash</a:t>
            </a:r>
          </a:p>
        </xdr:txBody>
      </xdr:sp>
      <xdr:sp macro="" textlink="">
        <xdr:nvSpPr>
          <xdr:cNvPr id="6" name="Flèche : chevron 4">
            <a:hlinkClick xmlns:r="http://schemas.openxmlformats.org/officeDocument/2006/relationships" r:id="rId4"/>
            <a:extLst>
              <a:ext uri="{FF2B5EF4-FFF2-40B4-BE49-F238E27FC236}">
                <a16:creationId xmlns:a16="http://schemas.microsoft.com/office/drawing/2014/main" id="{AC2E7BD8-434F-4B66-850C-0A080A785977}"/>
              </a:ext>
            </a:extLst>
          </xdr:cNvPr>
          <xdr:cNvSpPr/>
        </xdr:nvSpPr>
        <xdr:spPr>
          <a:xfrm>
            <a:off x="507682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dossiers</a:t>
            </a:r>
          </a:p>
        </xdr:txBody>
      </xdr:sp>
      <xdr:sp macro="" textlink="">
        <xdr:nvSpPr>
          <xdr:cNvPr id="7" name="Flèche : chevron 5">
            <a:hlinkClick xmlns:r="http://schemas.openxmlformats.org/officeDocument/2006/relationships" r:id="rId5"/>
            <a:extLst>
              <a:ext uri="{FF2B5EF4-FFF2-40B4-BE49-F238E27FC236}">
                <a16:creationId xmlns:a16="http://schemas.microsoft.com/office/drawing/2014/main" id="{72432DBA-0769-492A-9171-DB9B934FD5DB}"/>
              </a:ext>
            </a:extLst>
          </xdr:cNvPr>
          <xdr:cNvSpPr/>
        </xdr:nvSpPr>
        <xdr:spPr>
          <a:xfrm>
            <a:off x="6772275"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Audit terrain</a:t>
            </a:r>
          </a:p>
        </xdr:txBody>
      </xdr:sp>
      <xdr:sp macro="" textlink="">
        <xdr:nvSpPr>
          <xdr:cNvPr id="8" name="Flèche : chevron 6">
            <a:hlinkClick xmlns:r="http://schemas.openxmlformats.org/officeDocument/2006/relationships" r:id="rId6"/>
            <a:extLst>
              <a:ext uri="{FF2B5EF4-FFF2-40B4-BE49-F238E27FC236}">
                <a16:creationId xmlns:a16="http://schemas.microsoft.com/office/drawing/2014/main" id="{6A06FAB2-15BA-45DC-B8C0-DF81EF596972}"/>
              </a:ext>
            </a:extLst>
          </xdr:cNvPr>
          <xdr:cNvSpPr/>
        </xdr:nvSpPr>
        <xdr:spPr>
          <a:xfrm>
            <a:off x="8458200" y="765175"/>
            <a:ext cx="1943413" cy="520700"/>
          </a:xfrm>
          <a:prstGeom prst="chevron">
            <a:avLst/>
          </a:prstGeom>
          <a:solidFill>
            <a:srgbClr val="2AA89F"/>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Résultats</a:t>
            </a:r>
          </a:p>
        </xdr:txBody>
      </xdr:sp>
      <xdr:sp macro="" textlink="">
        <xdr:nvSpPr>
          <xdr:cNvPr id="9" name="Flèche : chevron 7">
            <a:extLst>
              <a:ext uri="{FF2B5EF4-FFF2-40B4-BE49-F238E27FC236}">
                <a16:creationId xmlns:a16="http://schemas.microsoft.com/office/drawing/2014/main" id="{D9A5FB25-00AA-44DB-BF31-872AD34ED096}"/>
              </a:ext>
            </a:extLst>
          </xdr:cNvPr>
          <xdr:cNvSpPr/>
        </xdr:nvSpPr>
        <xdr:spPr>
          <a:xfrm>
            <a:off x="10153650" y="765175"/>
            <a:ext cx="1943413" cy="520700"/>
          </a:xfrm>
          <a:prstGeom prst="chevron">
            <a:avLst/>
          </a:prstGeom>
          <a:solidFill>
            <a:srgbClr val="EA5D26"/>
          </a:solidFill>
          <a:ln w="12700" cap="flat" cmpd="sng" algn="ctr">
            <a:solidFill>
              <a:schemeClr val="tx2"/>
            </a:solidFill>
            <a:prstDash val="solid"/>
            <a:miter lim="800000"/>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fr-FR" sz="1100" b="0" i="0" u="none" strike="noStrike" kern="0" cap="none" spc="0" normalizeH="0" baseline="0" noProof="0">
                <a:ln>
                  <a:noFill/>
                </a:ln>
                <a:solidFill>
                  <a:sysClr val="window" lastClr="FFFFFF"/>
                </a:solidFill>
                <a:effectLst/>
                <a:uLnTx/>
                <a:uFillTx/>
                <a:latin typeface="Calibri" panose="020F0502020204030204"/>
                <a:ea typeface="+mn-ea"/>
                <a:cs typeface="+mn-cs"/>
              </a:rPr>
              <a:t>Plan d'actions</a:t>
            </a:r>
          </a:p>
        </xdr:txBody>
      </xdr:sp>
      <xdr:pic>
        <xdr:nvPicPr>
          <xdr:cNvPr id="10" name="Image 12" descr="RÃ©sultat de recherche d'images pour &quot;doigt ordinateur icone&quot;">
            <a:extLst>
              <a:ext uri="{FF2B5EF4-FFF2-40B4-BE49-F238E27FC236}">
                <a16:creationId xmlns:a16="http://schemas.microsoft.com/office/drawing/2014/main" id="{D4D0D716-AA24-4D38-95B3-455F6263858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1371600" y="828675"/>
            <a:ext cx="33337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Image 12" descr="RÃ©sultat de recherche d'images pour &quot;doigt ordinateur icone&quot;">
            <a:extLst>
              <a:ext uri="{FF2B5EF4-FFF2-40B4-BE49-F238E27FC236}">
                <a16:creationId xmlns:a16="http://schemas.microsoft.com/office/drawing/2014/main" id="{E130E0F5-65E5-4B0A-9EC9-092B3A440E9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3057525" y="863600"/>
            <a:ext cx="33337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2" name="Image 11" descr="RÃ©sultat de recherche d'images pour &quot;doigt ordinateur icone&quot;">
            <a:extLst>
              <a:ext uri="{FF2B5EF4-FFF2-40B4-BE49-F238E27FC236}">
                <a16:creationId xmlns:a16="http://schemas.microsoft.com/office/drawing/2014/main" id="{B0B851EA-2D47-4EA7-BFFD-CC17FA0CE723}"/>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4835525" y="828675"/>
            <a:ext cx="336549"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3" name="Image 12" descr="RÃ©sultat de recherche d'images pour &quot;doigt ordinateur icone&quot;">
            <a:extLst>
              <a:ext uri="{FF2B5EF4-FFF2-40B4-BE49-F238E27FC236}">
                <a16:creationId xmlns:a16="http://schemas.microsoft.com/office/drawing/2014/main" id="{3E48FC72-71E0-4708-973B-9325365C14B6}"/>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6492875" y="844550"/>
            <a:ext cx="33972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4" name="Image 12" descr="RÃ©sultat de recherche d'images pour &quot;doigt ordinateur icone&quot;">
            <a:extLst>
              <a:ext uri="{FF2B5EF4-FFF2-40B4-BE49-F238E27FC236}">
                <a16:creationId xmlns:a16="http://schemas.microsoft.com/office/drawing/2014/main" id="{03F3C8C4-BDEA-4F82-A66F-BDDB7403B03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150225" y="838200"/>
            <a:ext cx="339724" cy="39273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5" name="Image 12" descr="RÃ©sultat de recherche d'images pour &quot;doigt ordinateur icone&quot;">
            <a:extLst>
              <a:ext uri="{FF2B5EF4-FFF2-40B4-BE49-F238E27FC236}">
                <a16:creationId xmlns:a16="http://schemas.microsoft.com/office/drawing/2014/main" id="{480D08CC-BAF3-4709-B710-AC15EE46620F}"/>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759950" y="809625"/>
            <a:ext cx="339724" cy="3895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2</xdr:col>
      <xdr:colOff>219075</xdr:colOff>
      <xdr:row>0</xdr:row>
      <xdr:rowOff>19050</xdr:rowOff>
    </xdr:from>
    <xdr:to>
      <xdr:col>3</xdr:col>
      <xdr:colOff>972888</xdr:colOff>
      <xdr:row>2</xdr:row>
      <xdr:rowOff>117257</xdr:rowOff>
    </xdr:to>
    <xdr:grpSp>
      <xdr:nvGrpSpPr>
        <xdr:cNvPr id="16" name="Groupe 15">
          <a:extLst>
            <a:ext uri="{FF2B5EF4-FFF2-40B4-BE49-F238E27FC236}">
              <a16:creationId xmlns:a16="http://schemas.microsoft.com/office/drawing/2014/main" id="{F152E035-D2B9-4049-8E02-93BA06448AE5}"/>
            </a:ext>
          </a:extLst>
        </xdr:cNvPr>
        <xdr:cNvGrpSpPr/>
      </xdr:nvGrpSpPr>
      <xdr:grpSpPr>
        <a:xfrm>
          <a:off x="7159625" y="19050"/>
          <a:ext cx="1566613" cy="460157"/>
          <a:chOff x="5897461" y="3179763"/>
          <a:chExt cx="1315788" cy="444282"/>
        </a:xfrm>
      </xdr:grpSpPr>
      <xdr:pic>
        <xdr:nvPicPr>
          <xdr:cNvPr id="17" name="image01.png">
            <a:extLst>
              <a:ext uri="{FF2B5EF4-FFF2-40B4-BE49-F238E27FC236}">
                <a16:creationId xmlns:a16="http://schemas.microsoft.com/office/drawing/2014/main" id="{24769547-6837-BAE3-9278-14534B047BB4}"/>
              </a:ext>
            </a:extLst>
          </xdr:cNvPr>
          <xdr:cNvPicPr/>
        </xdr:nvPicPr>
        <xdr:blipFill>
          <a:blip xmlns:r="http://schemas.openxmlformats.org/officeDocument/2006/relationships" r:embed="rId8"/>
          <a:srcRect/>
          <a:stretch>
            <a:fillRect/>
          </a:stretch>
        </xdr:blipFill>
        <xdr:spPr>
          <a:xfrm>
            <a:off x="5897461" y="3179763"/>
            <a:ext cx="646214" cy="444282"/>
          </a:xfrm>
          <a:prstGeom prst="rect">
            <a:avLst/>
          </a:prstGeom>
          <a:ln/>
        </xdr:spPr>
      </xdr:pic>
      <xdr:pic>
        <xdr:nvPicPr>
          <xdr:cNvPr id="18" name="Image 17">
            <a:extLst>
              <a:ext uri="{FF2B5EF4-FFF2-40B4-BE49-F238E27FC236}">
                <a16:creationId xmlns:a16="http://schemas.microsoft.com/office/drawing/2014/main" id="{E5751C96-456C-7C4B-3A3A-12DF799AF9B1}"/>
              </a:ext>
            </a:extLst>
          </xdr:cNvPr>
          <xdr:cNvPicPr>
            <a:picLocks noChangeAspect="1"/>
          </xdr:cNvPicPr>
        </xdr:nvPicPr>
        <xdr:blipFill>
          <a:blip xmlns:r="http://schemas.openxmlformats.org/officeDocument/2006/relationships" r:embed="rId9">
            <a:clrChange>
              <a:clrFrom>
                <a:srgbClr val="FFFFFF"/>
              </a:clrFrom>
              <a:clrTo>
                <a:srgbClr val="FFFFFF">
                  <a:alpha val="0"/>
                </a:srgbClr>
              </a:clrTo>
            </a:clrChange>
          </a:blip>
          <a:stretch>
            <a:fillRect/>
          </a:stretch>
        </xdr:blipFill>
        <xdr:spPr>
          <a:xfrm>
            <a:off x="6560453" y="3238486"/>
            <a:ext cx="652796" cy="326836"/>
          </a:xfrm>
          <a:prstGeom prst="rect">
            <a:avLst/>
          </a:prstGeom>
        </xdr:spPr>
      </xdr:pic>
    </xdr:grpSp>
    <xdr:clientData/>
  </xdr:twoCellAnchor>
</xdr:wsDr>
</file>

<file path=xl/persons/person.xml><?xml version="1.0" encoding="utf-8"?>
<personList xmlns="http://schemas.microsoft.com/office/spreadsheetml/2018/threadedcomments" xmlns:x="http://schemas.openxmlformats.org/spreadsheetml/2006/main">
  <person displayName="BOUGLE, Céline (ARS-NORMANDIE/DOS/OMEDIT)" id="{E9000E0B-D588-47CF-BE8B-F3FA8055C725}" userId="S::celine.bougle@ars.sante.fr::2ee1795f-d24b-4e2b-8fa1-edab1aff9f2f" providerId="AD"/>
</personList>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J4" dT="2025-10-24T09:14:06.47" personId="{E9000E0B-D588-47CF-BE8B-F3FA8055C725}" id="{6F8FD47D-FCC3-4CE5-9DD6-F58D3FA667F1}">
    <text>Que du Q et du J</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8.vml"/><Relationship Id="rId1" Type="http://schemas.openxmlformats.org/officeDocument/2006/relationships/printerSettings" Target="../printerSettings/printerSettings8.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B8:B11"/>
  <sheetViews>
    <sheetView showGridLines="0" zoomScaleNormal="100" workbookViewId="0">
      <selection activeCell="B11" sqref="B11"/>
    </sheetView>
  </sheetViews>
  <sheetFormatPr baseColWidth="10" defaultRowHeight="14.5" x14ac:dyDescent="0.35"/>
  <cols>
    <col min="1" max="1" width="3.54296875" customWidth="1"/>
    <col min="2" max="2" width="176.54296875" customWidth="1"/>
  </cols>
  <sheetData>
    <row r="8" spans="2:2" ht="105" customHeight="1" x14ac:dyDescent="0.35">
      <c r="B8" s="51" t="s">
        <v>253</v>
      </c>
    </row>
    <row r="9" spans="2:2" ht="356.25" customHeight="1" x14ac:dyDescent="0.35">
      <c r="B9" s="51" t="s">
        <v>465</v>
      </c>
    </row>
    <row r="10" spans="2:2" ht="402" customHeight="1" x14ac:dyDescent="0.35">
      <c r="B10" s="153" t="s">
        <v>468</v>
      </c>
    </row>
    <row r="11" spans="2:2" ht="261" x14ac:dyDescent="0.35">
      <c r="B11" s="4" t="s">
        <v>434</v>
      </c>
    </row>
  </sheetData>
  <pageMargins left="0.39370078740157483" right="0.39370078740157483" top="0.6692913385826772" bottom="0.19685039370078741" header="0" footer="0"/>
  <pageSetup paperSize="8" orientation="landscape" r:id="rId1"/>
  <headerFooter>
    <oddHeader>&amp;C&amp;G</oddHead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pageSetUpPr fitToPage="1"/>
  </sheetPr>
  <dimension ref="B10:C27"/>
  <sheetViews>
    <sheetView showGridLines="0" tabSelected="1" workbookViewId="0">
      <selection activeCell="C25" sqref="C25"/>
    </sheetView>
  </sheetViews>
  <sheetFormatPr baseColWidth="10" defaultRowHeight="14.5" x14ac:dyDescent="0.35"/>
  <cols>
    <col min="1" max="1" width="19.26953125" customWidth="1"/>
    <col min="2" max="2" width="76.81640625" customWidth="1"/>
    <col min="3" max="3" width="68.81640625" customWidth="1"/>
    <col min="4" max="4" width="17" customWidth="1"/>
  </cols>
  <sheetData>
    <row r="10" spans="2:3" ht="21" x14ac:dyDescent="0.5">
      <c r="B10" s="156" t="s">
        <v>8</v>
      </c>
      <c r="C10" s="156"/>
    </row>
    <row r="12" spans="2:3" ht="18.5" x14ac:dyDescent="0.45">
      <c r="B12" s="9" t="s">
        <v>31</v>
      </c>
      <c r="C12" s="5"/>
    </row>
    <row r="13" spans="2:3" ht="18.5" x14ac:dyDescent="0.45">
      <c r="B13" s="9"/>
    </row>
    <row r="14" spans="2:3" ht="18.5" x14ac:dyDescent="0.45">
      <c r="B14" s="9" t="s">
        <v>32</v>
      </c>
      <c r="C14" s="150"/>
    </row>
    <row r="15" spans="2:3" ht="18.5" x14ac:dyDescent="0.45">
      <c r="B15" s="9"/>
    </row>
    <row r="16" spans="2:3" ht="18.5" x14ac:dyDescent="0.45">
      <c r="B16" s="9" t="s">
        <v>94</v>
      </c>
      <c r="C16" s="5"/>
    </row>
    <row r="17" spans="2:3" ht="18.5" x14ac:dyDescent="0.45">
      <c r="B17" s="9"/>
    </row>
    <row r="18" spans="2:3" ht="18.5" x14ac:dyDescent="0.45">
      <c r="B18" s="9" t="s">
        <v>95</v>
      </c>
      <c r="C18" s="5"/>
    </row>
    <row r="19" spans="2:3" ht="18.5" x14ac:dyDescent="0.45">
      <c r="B19" s="9"/>
    </row>
    <row r="20" spans="2:3" ht="18.5" x14ac:dyDescent="0.45">
      <c r="B20" s="9" t="s">
        <v>33</v>
      </c>
      <c r="C20" s="5"/>
    </row>
    <row r="21" spans="2:3" ht="18.5" x14ac:dyDescent="0.45">
      <c r="B21" s="9"/>
    </row>
    <row r="23" spans="2:3" ht="21" x14ac:dyDescent="0.5">
      <c r="B23" s="156" t="s">
        <v>9</v>
      </c>
      <c r="C23" s="156"/>
    </row>
    <row r="25" spans="2:3" ht="18.5" x14ac:dyDescent="0.45">
      <c r="B25" s="9" t="s">
        <v>10</v>
      </c>
      <c r="C25" s="149"/>
    </row>
    <row r="26" spans="2:3" ht="18.5" x14ac:dyDescent="0.45">
      <c r="B26" s="9"/>
    </row>
    <row r="27" spans="2:3" ht="18.5" x14ac:dyDescent="0.45">
      <c r="B27" s="9" t="s">
        <v>11</v>
      </c>
      <c r="C27" s="5"/>
    </row>
  </sheetData>
  <mergeCells count="2">
    <mergeCell ref="B10:C10"/>
    <mergeCell ref="B23:C23"/>
  </mergeCells>
  <dataValidations count="2">
    <dataValidation type="list" allowBlank="1" showInputMessage="1" showErrorMessage="1" sqref="C16" xr:uid="{00000000-0002-0000-0100-000000000000}">
      <formula1>"Avec PUI,Sans PUI"</formula1>
    </dataValidation>
    <dataValidation type="list" allowBlank="1" showInputMessage="1" showErrorMessage="1" sqref="C18" xr:uid="{00000000-0002-0000-0100-000001000000}">
      <formula1>"Oui,Non"</formula1>
    </dataValidation>
  </dataValidations>
  <pageMargins left="0.70866141732283472" right="0.70866141732283472" top="0.74803149606299213" bottom="0.74803149606299213" header="0" footer="0.31496062992125984"/>
  <pageSetup paperSize="8" fitToHeight="0" orientation="landscape" r:id="rId1"/>
  <headerFooter>
    <oddHeader>&amp;C&amp;G</oddHead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dimension ref="A8:H42"/>
  <sheetViews>
    <sheetView showWhiteSpace="0" topLeftCell="A34" zoomScaleNormal="100" workbookViewId="0">
      <selection activeCell="B12" sqref="B12"/>
    </sheetView>
  </sheetViews>
  <sheetFormatPr baseColWidth="10" defaultRowHeight="14.5" x14ac:dyDescent="0.35"/>
  <cols>
    <col min="1" max="1" width="4.1796875" customWidth="1"/>
    <col min="2" max="2" width="60.26953125" bestFit="1" customWidth="1"/>
    <col min="3" max="3" width="40.26953125" customWidth="1"/>
    <col min="4" max="4" width="47.1796875" customWidth="1"/>
    <col min="5" max="7" width="11.81640625" customWidth="1"/>
    <col min="8" max="8" width="20" customWidth="1"/>
  </cols>
  <sheetData>
    <row r="8" spans="1:8" ht="19.5" customHeight="1" x14ac:dyDescent="0.35">
      <c r="A8" s="157" t="s">
        <v>121</v>
      </c>
      <c r="B8" s="157"/>
      <c r="C8" s="157"/>
      <c r="D8" s="157"/>
      <c r="E8" s="157"/>
      <c r="F8" s="157"/>
      <c r="G8" s="157"/>
      <c r="H8" s="157"/>
    </row>
    <row r="9" spans="1:8" ht="11.25" customHeight="1" x14ac:dyDescent="0.35">
      <c r="A9" s="165" t="s">
        <v>14</v>
      </c>
      <c r="B9" s="166" t="s">
        <v>2</v>
      </c>
      <c r="C9" s="166" t="s">
        <v>18</v>
      </c>
      <c r="D9" s="166" t="s">
        <v>12</v>
      </c>
      <c r="E9" s="162" t="s">
        <v>267</v>
      </c>
      <c r="F9" s="163"/>
      <c r="G9" s="164"/>
      <c r="H9" s="167" t="s">
        <v>4</v>
      </c>
    </row>
    <row r="10" spans="1:8" ht="14.25" customHeight="1" x14ac:dyDescent="0.35">
      <c r="A10" s="165"/>
      <c r="B10" s="166"/>
      <c r="C10" s="166"/>
      <c r="D10" s="166"/>
      <c r="E10" s="67" t="s">
        <v>268</v>
      </c>
      <c r="F10" s="67" t="s">
        <v>268</v>
      </c>
      <c r="G10" s="67" t="s">
        <v>268</v>
      </c>
      <c r="H10" s="168"/>
    </row>
    <row r="11" spans="1:8" ht="14.25" customHeight="1" x14ac:dyDescent="0.35">
      <c r="A11" s="158" t="s">
        <v>96</v>
      </c>
      <c r="B11" s="159"/>
      <c r="C11" s="159"/>
      <c r="D11" s="159"/>
      <c r="E11" s="159"/>
      <c r="F11" s="159"/>
      <c r="G11" s="159"/>
      <c r="H11" s="160"/>
    </row>
    <row r="12" spans="1:8" ht="96" x14ac:dyDescent="0.35">
      <c r="A12" s="63">
        <v>1</v>
      </c>
      <c r="B12" s="58" t="s">
        <v>43</v>
      </c>
      <c r="C12" s="58" t="s">
        <v>20</v>
      </c>
      <c r="D12" s="61" t="s">
        <v>316</v>
      </c>
      <c r="E12" s="59"/>
      <c r="F12" s="59"/>
      <c r="G12" s="59"/>
      <c r="H12" s="111"/>
    </row>
    <row r="13" spans="1:8" ht="36" x14ac:dyDescent="0.35">
      <c r="A13" s="63">
        <v>2</v>
      </c>
      <c r="B13" s="58" t="s">
        <v>44</v>
      </c>
      <c r="C13" s="58" t="s">
        <v>20</v>
      </c>
      <c r="D13" s="61" t="s">
        <v>317</v>
      </c>
      <c r="E13" s="59"/>
      <c r="F13" s="59"/>
      <c r="G13" s="59"/>
      <c r="H13" s="111"/>
    </row>
    <row r="14" spans="1:8" ht="24" x14ac:dyDescent="0.35">
      <c r="A14" s="63">
        <v>3</v>
      </c>
      <c r="B14" s="58" t="s">
        <v>435</v>
      </c>
      <c r="C14" s="58" t="s">
        <v>20</v>
      </c>
      <c r="D14" s="61" t="s">
        <v>310</v>
      </c>
      <c r="E14" s="59"/>
      <c r="F14" s="59"/>
      <c r="G14" s="59"/>
      <c r="H14" s="111"/>
    </row>
    <row r="15" spans="1:8" ht="24" x14ac:dyDescent="0.35">
      <c r="A15" s="63">
        <v>4</v>
      </c>
      <c r="B15" s="58" t="s">
        <v>45</v>
      </c>
      <c r="C15" s="58" t="s">
        <v>20</v>
      </c>
      <c r="D15" s="61" t="s">
        <v>311</v>
      </c>
      <c r="E15" s="59"/>
      <c r="F15" s="59"/>
      <c r="G15" s="59"/>
      <c r="H15" s="111"/>
    </row>
    <row r="16" spans="1:8" ht="24" x14ac:dyDescent="0.35">
      <c r="A16" s="63">
        <v>5</v>
      </c>
      <c r="B16" s="58" t="s">
        <v>436</v>
      </c>
      <c r="C16" s="58" t="s">
        <v>20</v>
      </c>
      <c r="D16" s="58" t="s">
        <v>345</v>
      </c>
      <c r="E16" s="59"/>
      <c r="F16" s="59"/>
      <c r="G16" s="59"/>
      <c r="H16" s="111"/>
    </row>
    <row r="17" spans="1:8" ht="24" x14ac:dyDescent="0.35">
      <c r="A17" s="63">
        <v>6</v>
      </c>
      <c r="B17" s="58" t="s">
        <v>46</v>
      </c>
      <c r="C17" s="58" t="s">
        <v>20</v>
      </c>
      <c r="D17" s="58" t="s">
        <v>19</v>
      </c>
      <c r="E17" s="59"/>
      <c r="F17" s="59"/>
      <c r="G17" s="59"/>
      <c r="H17" s="111"/>
    </row>
    <row r="18" spans="1:8" ht="53.25" customHeight="1" x14ac:dyDescent="0.35">
      <c r="A18" s="63">
        <v>7</v>
      </c>
      <c r="B18" s="66" t="s">
        <v>437</v>
      </c>
      <c r="C18" s="58" t="s">
        <v>20</v>
      </c>
      <c r="D18" s="61" t="s">
        <v>312</v>
      </c>
      <c r="E18" s="59"/>
      <c r="F18" s="59"/>
      <c r="G18" s="59"/>
      <c r="H18" s="111"/>
    </row>
    <row r="19" spans="1:8" ht="24" x14ac:dyDescent="0.35">
      <c r="A19" s="63">
        <v>8</v>
      </c>
      <c r="B19" s="58" t="s">
        <v>258</v>
      </c>
      <c r="C19" s="58" t="s">
        <v>20</v>
      </c>
      <c r="D19" s="60" t="s">
        <v>259</v>
      </c>
      <c r="E19" s="59"/>
      <c r="F19" s="59"/>
      <c r="G19" s="59"/>
      <c r="H19" s="111"/>
    </row>
    <row r="20" spans="1:8" ht="48" x14ac:dyDescent="0.35">
      <c r="A20" s="63">
        <v>9</v>
      </c>
      <c r="B20" s="58" t="s">
        <v>115</v>
      </c>
      <c r="C20" s="58" t="s">
        <v>36</v>
      </c>
      <c r="D20" s="61" t="s">
        <v>313</v>
      </c>
      <c r="E20" s="59"/>
      <c r="F20" s="59"/>
      <c r="G20" s="59"/>
      <c r="H20" s="112"/>
    </row>
    <row r="21" spans="1:8" ht="50.25" customHeight="1" x14ac:dyDescent="0.35">
      <c r="A21" s="63">
        <v>10</v>
      </c>
      <c r="B21" s="58" t="s">
        <v>47</v>
      </c>
      <c r="C21" s="58" t="s">
        <v>26</v>
      </c>
      <c r="D21" s="61" t="s">
        <v>318</v>
      </c>
      <c r="E21" s="59"/>
      <c r="F21" s="59"/>
      <c r="G21" s="59"/>
      <c r="H21" s="112"/>
    </row>
    <row r="22" spans="1:8" ht="74.25" customHeight="1" x14ac:dyDescent="0.35">
      <c r="A22" s="63">
        <v>11</v>
      </c>
      <c r="B22" s="58" t="s">
        <v>165</v>
      </c>
      <c r="C22" s="58" t="s">
        <v>264</v>
      </c>
      <c r="D22" s="58" t="s">
        <v>319</v>
      </c>
      <c r="E22" s="59"/>
      <c r="F22" s="59"/>
      <c r="G22" s="59"/>
      <c r="H22" s="112"/>
    </row>
    <row r="23" spans="1:8" ht="50.25" customHeight="1" x14ac:dyDescent="0.35">
      <c r="A23" s="63">
        <v>12</v>
      </c>
      <c r="B23" s="66" t="s">
        <v>422</v>
      </c>
      <c r="C23" s="58" t="s">
        <v>20</v>
      </c>
      <c r="D23" s="106" t="s">
        <v>314</v>
      </c>
      <c r="E23" s="59"/>
      <c r="F23" s="59"/>
      <c r="G23" s="59"/>
      <c r="H23" s="112"/>
    </row>
    <row r="24" spans="1:8" ht="39" customHeight="1" x14ac:dyDescent="0.35">
      <c r="A24" s="63">
        <v>13</v>
      </c>
      <c r="B24" s="66" t="s">
        <v>438</v>
      </c>
      <c r="C24" s="58" t="s">
        <v>20</v>
      </c>
      <c r="D24" s="106" t="s">
        <v>315</v>
      </c>
      <c r="E24" s="59"/>
      <c r="F24" s="59"/>
      <c r="G24" s="59"/>
      <c r="H24" s="112"/>
    </row>
    <row r="25" spans="1:8" ht="72" customHeight="1" x14ac:dyDescent="0.35">
      <c r="A25" s="63">
        <v>14</v>
      </c>
      <c r="B25" s="58" t="s">
        <v>159</v>
      </c>
      <c r="C25" s="58" t="s">
        <v>20</v>
      </c>
      <c r="D25" s="61" t="s">
        <v>320</v>
      </c>
      <c r="E25" s="59"/>
      <c r="F25" s="59"/>
      <c r="G25" s="59"/>
      <c r="H25" s="111"/>
    </row>
    <row r="26" spans="1:8" x14ac:dyDescent="0.35">
      <c r="A26" s="161" t="s">
        <v>13</v>
      </c>
      <c r="B26" s="161"/>
      <c r="C26" s="161"/>
      <c r="D26" s="161"/>
      <c r="E26" s="161"/>
      <c r="F26" s="161"/>
      <c r="G26" s="161"/>
      <c r="H26" s="161"/>
    </row>
    <row r="27" spans="1:8" ht="24" x14ac:dyDescent="0.35">
      <c r="A27" s="63">
        <v>15</v>
      </c>
      <c r="B27" s="58" t="s">
        <v>97</v>
      </c>
      <c r="C27" s="58" t="s">
        <v>21</v>
      </c>
      <c r="D27" s="61" t="s">
        <v>321</v>
      </c>
      <c r="E27" s="59"/>
      <c r="F27" s="59"/>
      <c r="G27" s="59"/>
      <c r="H27" s="111"/>
    </row>
    <row r="28" spans="1:8" ht="48" x14ac:dyDescent="0.35">
      <c r="A28" s="63">
        <v>16</v>
      </c>
      <c r="B28" s="58" t="s">
        <v>439</v>
      </c>
      <c r="C28" s="58" t="s">
        <v>28</v>
      </c>
      <c r="D28" s="61" t="s">
        <v>322</v>
      </c>
      <c r="E28" s="59"/>
      <c r="F28" s="59"/>
      <c r="G28" s="59"/>
      <c r="H28" s="111"/>
    </row>
    <row r="29" spans="1:8" ht="36" x14ac:dyDescent="0.35">
      <c r="A29" s="63">
        <v>17</v>
      </c>
      <c r="B29" s="58" t="s">
        <v>440</v>
      </c>
      <c r="C29" s="58" t="s">
        <v>23</v>
      </c>
      <c r="D29" s="61" t="s">
        <v>323</v>
      </c>
      <c r="E29" s="59"/>
      <c r="F29" s="59"/>
      <c r="G29" s="59"/>
      <c r="H29" s="111"/>
    </row>
    <row r="30" spans="1:8" ht="24" x14ac:dyDescent="0.35">
      <c r="A30" s="63">
        <v>18</v>
      </c>
      <c r="B30" s="58" t="s">
        <v>116</v>
      </c>
      <c r="C30" s="58" t="s">
        <v>22</v>
      </c>
      <c r="D30" s="61" t="s">
        <v>324</v>
      </c>
      <c r="E30" s="59"/>
      <c r="F30" s="59"/>
      <c r="G30" s="59"/>
      <c r="H30" s="111"/>
    </row>
    <row r="31" spans="1:8" ht="24" x14ac:dyDescent="0.35">
      <c r="A31" s="63">
        <v>19</v>
      </c>
      <c r="B31" s="58" t="s">
        <v>48</v>
      </c>
      <c r="C31" s="58" t="s">
        <v>21</v>
      </c>
      <c r="D31" s="107" t="s">
        <v>325</v>
      </c>
      <c r="E31" s="59"/>
      <c r="F31" s="59"/>
      <c r="G31" s="59"/>
      <c r="H31" s="111"/>
    </row>
    <row r="32" spans="1:8" x14ac:dyDescent="0.35">
      <c r="A32" s="161" t="s">
        <v>7</v>
      </c>
      <c r="B32" s="161"/>
      <c r="C32" s="161"/>
      <c r="D32" s="161"/>
      <c r="E32" s="161"/>
      <c r="F32" s="161"/>
      <c r="G32" s="161"/>
      <c r="H32" s="161"/>
    </row>
    <row r="33" spans="1:8" ht="72" x14ac:dyDescent="0.35">
      <c r="A33" s="63">
        <v>20</v>
      </c>
      <c r="B33" s="64" t="s">
        <v>430</v>
      </c>
      <c r="C33" s="58" t="s">
        <v>34</v>
      </c>
      <c r="D33" s="106" t="s">
        <v>441</v>
      </c>
      <c r="E33" s="59"/>
      <c r="F33" s="59"/>
      <c r="G33" s="59"/>
      <c r="H33" s="112"/>
    </row>
    <row r="34" spans="1:8" ht="36" x14ac:dyDescent="0.35">
      <c r="A34" s="63">
        <v>21</v>
      </c>
      <c r="B34" s="62" t="s">
        <v>51</v>
      </c>
      <c r="C34" s="61" t="s">
        <v>35</v>
      </c>
      <c r="D34" s="106" t="s">
        <v>431</v>
      </c>
      <c r="E34" s="59"/>
      <c r="F34" s="59"/>
      <c r="G34" s="59"/>
      <c r="H34" s="112"/>
    </row>
    <row r="35" spans="1:8" ht="48" x14ac:dyDescent="0.35">
      <c r="A35" s="63">
        <v>22</v>
      </c>
      <c r="B35" s="65" t="s">
        <v>50</v>
      </c>
      <c r="C35" s="58" t="s">
        <v>34</v>
      </c>
      <c r="D35" s="61" t="s">
        <v>126</v>
      </c>
      <c r="E35" s="59"/>
      <c r="F35" s="59"/>
      <c r="G35" s="59"/>
      <c r="H35" s="111"/>
    </row>
    <row r="36" spans="1:8" ht="24" x14ac:dyDescent="0.35">
      <c r="A36" s="63">
        <v>23</v>
      </c>
      <c r="B36" s="62" t="s">
        <v>260</v>
      </c>
      <c r="C36" s="61" t="s">
        <v>20</v>
      </c>
      <c r="D36" s="61" t="s">
        <v>126</v>
      </c>
      <c r="E36" s="59"/>
      <c r="F36" s="59"/>
      <c r="G36" s="59"/>
      <c r="H36" s="109"/>
    </row>
    <row r="37" spans="1:8" ht="24" x14ac:dyDescent="0.35">
      <c r="A37" s="63">
        <v>24</v>
      </c>
      <c r="B37" s="62" t="s">
        <v>261</v>
      </c>
      <c r="C37" s="58" t="s">
        <v>20</v>
      </c>
      <c r="D37" s="107" t="s">
        <v>432</v>
      </c>
      <c r="E37" s="59"/>
      <c r="F37" s="59"/>
      <c r="G37" s="59"/>
      <c r="H37" s="109"/>
    </row>
    <row r="38" spans="1:8" ht="24" x14ac:dyDescent="0.35">
      <c r="A38" s="63">
        <v>25</v>
      </c>
      <c r="B38" s="62" t="s">
        <v>262</v>
      </c>
      <c r="C38" s="61" t="s">
        <v>20</v>
      </c>
      <c r="D38" s="61" t="s">
        <v>126</v>
      </c>
      <c r="E38" s="59"/>
      <c r="F38" s="59"/>
      <c r="G38" s="59"/>
      <c r="H38" s="109"/>
    </row>
    <row r="39" spans="1:8" x14ac:dyDescent="0.35">
      <c r="A39" s="161" t="s">
        <v>27</v>
      </c>
      <c r="B39" s="161"/>
      <c r="C39" s="161"/>
      <c r="D39" s="161"/>
      <c r="E39" s="161"/>
      <c r="F39" s="161"/>
      <c r="G39" s="161"/>
      <c r="H39" s="161"/>
    </row>
    <row r="40" spans="1:8" ht="135.75" customHeight="1" x14ac:dyDescent="0.35">
      <c r="A40" s="63">
        <v>26</v>
      </c>
      <c r="B40" s="58" t="s">
        <v>49</v>
      </c>
      <c r="C40" s="58" t="s">
        <v>24</v>
      </c>
      <c r="D40" s="61" t="s">
        <v>309</v>
      </c>
      <c r="E40" s="59"/>
      <c r="F40" s="59"/>
      <c r="G40" s="59"/>
      <c r="H40" s="111"/>
    </row>
    <row r="41" spans="1:8" ht="36" x14ac:dyDescent="0.35">
      <c r="A41" s="63">
        <v>27</v>
      </c>
      <c r="B41" s="58" t="s">
        <v>160</v>
      </c>
      <c r="C41" s="58" t="s">
        <v>25</v>
      </c>
      <c r="D41" s="61" t="s">
        <v>326</v>
      </c>
      <c r="E41" s="59"/>
      <c r="F41" s="59"/>
      <c r="G41" s="59"/>
      <c r="H41" s="111"/>
    </row>
    <row r="42" spans="1:8" ht="96" x14ac:dyDescent="0.35">
      <c r="A42" s="63">
        <v>28</v>
      </c>
      <c r="B42" s="58" t="s">
        <v>263</v>
      </c>
      <c r="C42" s="62" t="s">
        <v>158</v>
      </c>
      <c r="D42" s="61" t="s">
        <v>327</v>
      </c>
      <c r="E42" s="59"/>
      <c r="F42" s="59"/>
      <c r="G42" s="59"/>
      <c r="H42" s="111"/>
    </row>
  </sheetData>
  <dataConsolidate/>
  <mergeCells count="11">
    <mergeCell ref="A8:H8"/>
    <mergeCell ref="A11:H11"/>
    <mergeCell ref="A26:H26"/>
    <mergeCell ref="A32:H32"/>
    <mergeCell ref="A39:H39"/>
    <mergeCell ref="E9:G9"/>
    <mergeCell ref="A9:A10"/>
    <mergeCell ref="B9:B10"/>
    <mergeCell ref="C9:C10"/>
    <mergeCell ref="D9:D10"/>
    <mergeCell ref="H9:H10"/>
  </mergeCells>
  <phoneticPr fontId="7" type="noConversion"/>
  <conditionalFormatting sqref="E12:G25 E27:G31 E33:G38 E40:G42">
    <cfRule type="containsText" dxfId="74" priority="1" operator="containsText" text="2 - Plutôt pas satisfaisant">
      <formula>NOT(ISERROR(SEARCH("2 - Plutôt pas satisfaisant",E12)))</formula>
    </cfRule>
    <cfRule type="containsText" dxfId="73" priority="2" operator="containsText" text="3 - Plutôt satisfaisant">
      <formula>NOT(ISERROR(SEARCH("3 - Plutôt satisfaisant",E12)))</formula>
    </cfRule>
    <cfRule type="containsText" dxfId="72" priority="3" operator="containsText" text="1 - Pas du tout satisfaisant">
      <formula>NOT(ISERROR(SEARCH("1 - Pas du tout satisfaisant",E12)))</formula>
    </cfRule>
    <cfRule type="containsText" dxfId="71" priority="4" operator="containsText" text="4 - Tout à fait satisfaisant">
      <formula>NOT(ISERROR(SEARCH("4 - Tout à fait satisfaisant",E12)))</formula>
    </cfRule>
  </conditionalFormatting>
  <dataValidations count="1">
    <dataValidation type="list" allowBlank="1" showInputMessage="1" showErrorMessage="1" sqref="E40:G42 E33:G38 E27:G31 E12:G25" xr:uid="{00000000-0002-0000-0200-000000000000}">
      <formula1>"4 - Tout à fait satisfaisant,3 - Plutôt satisfaisant,2 - Plutôt pas satisfaisant,1 - Pas du tout satisfaisant,NC - Non concerné"</formula1>
    </dataValidation>
  </dataValidations>
  <pageMargins left="0.23622047244094491" right="0.23622047244094491" top="0.55118110236220474" bottom="0" header="0" footer="0"/>
  <pageSetup paperSize="8" orientation="landscape" r:id="rId1"/>
  <headerFooter>
    <oddHeader>&amp;C&amp;G</oddHeader>
  </headerFooter>
  <drawing r:id="rId2"/>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4"/>
  <dimension ref="A8:G53"/>
  <sheetViews>
    <sheetView topLeftCell="A33" zoomScale="120" zoomScaleNormal="120" workbookViewId="0">
      <selection activeCell="B53" sqref="B53"/>
    </sheetView>
  </sheetViews>
  <sheetFormatPr baseColWidth="10" defaultRowHeight="14.5" x14ac:dyDescent="0.35"/>
  <cols>
    <col min="1" max="1" width="5" customWidth="1"/>
    <col min="2" max="2" width="89.7265625" customWidth="1"/>
    <col min="3" max="3" width="62" customWidth="1"/>
    <col min="4" max="6" width="6.7265625" customWidth="1"/>
    <col min="7" max="7" width="28.1796875" customWidth="1"/>
  </cols>
  <sheetData>
    <row r="8" spans="1:7" ht="27" customHeight="1" x14ac:dyDescent="0.35">
      <c r="A8" s="54" t="s">
        <v>14</v>
      </c>
      <c r="B8" s="54" t="s">
        <v>2</v>
      </c>
      <c r="C8" s="54" t="s">
        <v>6</v>
      </c>
      <c r="D8" s="55" t="s">
        <v>118</v>
      </c>
      <c r="E8" s="55" t="s">
        <v>119</v>
      </c>
      <c r="F8" s="55" t="s">
        <v>120</v>
      </c>
      <c r="G8" s="54" t="s">
        <v>4</v>
      </c>
    </row>
    <row r="9" spans="1:7" ht="15" customHeight="1" x14ac:dyDescent="0.35">
      <c r="A9" s="173" t="s">
        <v>386</v>
      </c>
      <c r="B9" s="173"/>
      <c r="C9" s="173"/>
      <c r="D9" s="173"/>
      <c r="E9" s="173"/>
      <c r="F9" s="173"/>
      <c r="G9" s="173"/>
    </row>
    <row r="10" spans="1:7" ht="26" x14ac:dyDescent="0.35">
      <c r="A10" s="11">
        <v>1</v>
      </c>
      <c r="B10" s="12" t="s">
        <v>52</v>
      </c>
      <c r="C10" s="8" t="s">
        <v>37</v>
      </c>
      <c r="D10" s="56"/>
      <c r="E10" s="56"/>
      <c r="F10" s="56"/>
      <c r="G10" s="109"/>
    </row>
    <row r="11" spans="1:7" ht="52" x14ac:dyDescent="0.35">
      <c r="A11" s="11">
        <v>2</v>
      </c>
      <c r="B11" s="12" t="s">
        <v>53</v>
      </c>
      <c r="C11" s="3" t="s">
        <v>295</v>
      </c>
      <c r="D11" s="56"/>
      <c r="E11" s="56"/>
      <c r="F11" s="56"/>
      <c r="G11" s="109"/>
    </row>
    <row r="12" spans="1:7" x14ac:dyDescent="0.35">
      <c r="A12" s="11">
        <v>3</v>
      </c>
      <c r="B12" s="14" t="s">
        <v>54</v>
      </c>
      <c r="C12" s="3" t="s">
        <v>37</v>
      </c>
      <c r="D12" s="56"/>
      <c r="E12" s="56"/>
      <c r="F12" s="56"/>
      <c r="G12" s="109"/>
    </row>
    <row r="13" spans="1:7" ht="26" x14ac:dyDescent="0.35">
      <c r="A13" s="11">
        <v>4</v>
      </c>
      <c r="B13" s="12" t="s">
        <v>347</v>
      </c>
      <c r="C13" s="3" t="s">
        <v>37</v>
      </c>
      <c r="D13" s="56"/>
      <c r="E13" s="56"/>
      <c r="F13" s="56"/>
      <c r="G13" s="109"/>
    </row>
    <row r="14" spans="1:7" x14ac:dyDescent="0.35">
      <c r="A14" s="11">
        <v>5</v>
      </c>
      <c r="B14" s="12" t="s">
        <v>55</v>
      </c>
      <c r="C14" s="3" t="s">
        <v>37</v>
      </c>
      <c r="D14" s="56"/>
      <c r="E14" s="56"/>
      <c r="F14" s="56"/>
      <c r="G14" s="109"/>
    </row>
    <row r="15" spans="1:7" ht="39" x14ac:dyDescent="0.35">
      <c r="A15" s="11">
        <v>6</v>
      </c>
      <c r="B15" s="12" t="s">
        <v>442</v>
      </c>
      <c r="C15" s="3" t="s">
        <v>37</v>
      </c>
      <c r="D15" s="56"/>
      <c r="E15" s="56"/>
      <c r="F15" s="56"/>
      <c r="G15" s="109"/>
    </row>
    <row r="16" spans="1:7" ht="26" x14ac:dyDescent="0.35">
      <c r="A16" s="11">
        <v>7</v>
      </c>
      <c r="B16" s="12" t="s">
        <v>56</v>
      </c>
      <c r="C16" s="3" t="s">
        <v>37</v>
      </c>
      <c r="D16" s="56"/>
      <c r="E16" s="56"/>
      <c r="F16" s="56"/>
      <c r="G16" s="109"/>
    </row>
    <row r="17" spans="1:7" ht="55.5" customHeight="1" x14ac:dyDescent="0.35">
      <c r="A17" s="11">
        <v>8</v>
      </c>
      <c r="B17" s="12" t="s">
        <v>387</v>
      </c>
      <c r="C17" s="3" t="s">
        <v>37</v>
      </c>
      <c r="D17" s="56"/>
      <c r="E17" s="56"/>
      <c r="F17" s="56"/>
      <c r="G17" s="109"/>
    </row>
    <row r="18" spans="1:7" ht="26" x14ac:dyDescent="0.35">
      <c r="A18" s="11">
        <v>9</v>
      </c>
      <c r="B18" s="14" t="s">
        <v>57</v>
      </c>
      <c r="C18" s="120" t="s">
        <v>37</v>
      </c>
      <c r="D18" s="151"/>
      <c r="E18" s="151"/>
      <c r="F18" s="151"/>
      <c r="G18" s="109"/>
    </row>
    <row r="19" spans="1:7" ht="39" x14ac:dyDescent="0.35">
      <c r="A19" s="11">
        <v>10</v>
      </c>
      <c r="B19" s="12" t="s">
        <v>444</v>
      </c>
      <c r="C19" s="3" t="s">
        <v>37</v>
      </c>
      <c r="D19" s="56"/>
      <c r="E19" s="56"/>
      <c r="F19" s="56"/>
      <c r="G19" s="109"/>
    </row>
    <row r="20" spans="1:7" ht="65" x14ac:dyDescent="0.35">
      <c r="A20" s="11">
        <v>11</v>
      </c>
      <c r="B20" s="12" t="s">
        <v>346</v>
      </c>
      <c r="C20" s="3" t="s">
        <v>37</v>
      </c>
      <c r="D20" s="56"/>
      <c r="E20" s="56"/>
      <c r="F20" s="56"/>
      <c r="G20" s="152"/>
    </row>
    <row r="21" spans="1:7" ht="26" x14ac:dyDescent="0.35">
      <c r="A21" s="11">
        <v>12</v>
      </c>
      <c r="B21" s="12" t="s">
        <v>443</v>
      </c>
      <c r="C21" s="3" t="s">
        <v>390</v>
      </c>
      <c r="D21" s="56"/>
      <c r="E21" s="56"/>
      <c r="F21" s="56"/>
      <c r="G21" s="109"/>
    </row>
    <row r="22" spans="1:7" x14ac:dyDescent="0.35">
      <c r="A22" s="158" t="s">
        <v>388</v>
      </c>
      <c r="B22" s="159"/>
      <c r="C22" s="159"/>
      <c r="D22" s="159"/>
      <c r="E22" s="159"/>
      <c r="F22" s="159"/>
      <c r="G22" s="160"/>
    </row>
    <row r="23" spans="1:7" ht="39" x14ac:dyDescent="0.35">
      <c r="A23" s="117">
        <v>13</v>
      </c>
      <c r="B23" s="12" t="s">
        <v>389</v>
      </c>
      <c r="C23" s="3" t="s">
        <v>38</v>
      </c>
      <c r="D23" s="56"/>
      <c r="E23" s="56"/>
      <c r="F23" s="56"/>
      <c r="G23" s="109"/>
    </row>
    <row r="24" spans="1:7" ht="39" x14ac:dyDescent="0.35">
      <c r="A24" s="117">
        <v>14</v>
      </c>
      <c r="B24" s="12" t="s">
        <v>433</v>
      </c>
      <c r="C24" s="3" t="s">
        <v>38</v>
      </c>
      <c r="D24" s="56"/>
      <c r="E24" s="56"/>
      <c r="F24" s="56"/>
      <c r="G24" s="109"/>
    </row>
    <row r="25" spans="1:7" x14ac:dyDescent="0.35">
      <c r="A25" s="169" t="s">
        <v>391</v>
      </c>
      <c r="B25" s="170"/>
      <c r="C25" s="170"/>
      <c r="D25" s="170"/>
      <c r="E25" s="170"/>
      <c r="F25" s="170"/>
      <c r="G25" s="171"/>
    </row>
    <row r="26" spans="1:7" ht="39" x14ac:dyDescent="0.35">
      <c r="A26" s="117">
        <v>15</v>
      </c>
      <c r="B26" s="119" t="s">
        <v>402</v>
      </c>
      <c r="C26" s="1" t="s">
        <v>37</v>
      </c>
      <c r="D26" s="56"/>
      <c r="E26" s="56"/>
      <c r="F26" s="56"/>
      <c r="G26" s="109"/>
    </row>
    <row r="27" spans="1:7" ht="39" x14ac:dyDescent="0.35">
      <c r="A27" s="117">
        <v>16</v>
      </c>
      <c r="B27" s="119" t="s">
        <v>403</v>
      </c>
      <c r="C27" s="1" t="s">
        <v>37</v>
      </c>
      <c r="D27" s="56"/>
      <c r="E27" s="56"/>
      <c r="F27" s="56"/>
      <c r="G27" s="109"/>
    </row>
    <row r="28" spans="1:7" ht="26" x14ac:dyDescent="0.35">
      <c r="A28" s="117">
        <v>17</v>
      </c>
      <c r="B28" s="119" t="s">
        <v>393</v>
      </c>
      <c r="C28" s="1" t="s">
        <v>37</v>
      </c>
      <c r="D28" s="56"/>
      <c r="E28" s="56"/>
      <c r="F28" s="56"/>
      <c r="G28" s="109"/>
    </row>
    <row r="29" spans="1:7" ht="39" x14ac:dyDescent="0.35">
      <c r="A29" s="117">
        <v>18</v>
      </c>
      <c r="B29" s="120" t="s">
        <v>404</v>
      </c>
      <c r="C29" s="3" t="s">
        <v>392</v>
      </c>
      <c r="D29" s="56"/>
      <c r="E29" s="56"/>
      <c r="F29" s="56"/>
      <c r="G29" s="109"/>
    </row>
    <row r="30" spans="1:7" x14ac:dyDescent="0.35">
      <c r="A30" s="158" t="s">
        <v>394</v>
      </c>
      <c r="B30" s="159"/>
      <c r="C30" s="159"/>
      <c r="D30" s="159"/>
      <c r="E30" s="159"/>
      <c r="F30" s="159"/>
      <c r="G30" s="160"/>
    </row>
    <row r="31" spans="1:7" ht="39" x14ac:dyDescent="0.35">
      <c r="A31" s="117">
        <v>19</v>
      </c>
      <c r="B31" s="120" t="s">
        <v>405</v>
      </c>
      <c r="C31" s="3" t="s">
        <v>392</v>
      </c>
      <c r="D31" s="56"/>
      <c r="E31" s="56"/>
      <c r="F31" s="56"/>
      <c r="G31" s="109"/>
    </row>
    <row r="32" spans="1:7" x14ac:dyDescent="0.35">
      <c r="A32" s="158" t="s">
        <v>395</v>
      </c>
      <c r="B32" s="159"/>
      <c r="C32" s="159"/>
      <c r="D32" s="159"/>
      <c r="E32" s="159"/>
      <c r="F32" s="159"/>
      <c r="G32" s="160"/>
    </row>
    <row r="33" spans="1:7" ht="52" x14ac:dyDescent="0.35">
      <c r="A33" s="117">
        <v>20</v>
      </c>
      <c r="B33" s="13" t="s">
        <v>445</v>
      </c>
      <c r="C33" s="3" t="s">
        <v>392</v>
      </c>
      <c r="D33" s="56"/>
      <c r="E33" s="56"/>
      <c r="F33" s="56"/>
      <c r="G33" s="109"/>
    </row>
    <row r="34" spans="1:7" ht="39" x14ac:dyDescent="0.35">
      <c r="A34" s="11">
        <v>21</v>
      </c>
      <c r="B34" s="120" t="s">
        <v>396</v>
      </c>
      <c r="C34" s="3" t="s">
        <v>392</v>
      </c>
      <c r="D34" s="56"/>
      <c r="E34" s="56"/>
      <c r="F34" s="56"/>
      <c r="G34" s="5"/>
    </row>
    <row r="35" spans="1:7" x14ac:dyDescent="0.35">
      <c r="A35" s="172" t="s">
        <v>1</v>
      </c>
      <c r="B35" s="172"/>
      <c r="C35" s="172"/>
      <c r="D35" s="172"/>
      <c r="E35" s="172"/>
      <c r="F35" s="172"/>
      <c r="G35" s="172"/>
    </row>
    <row r="36" spans="1:7" ht="26" x14ac:dyDescent="0.35">
      <c r="A36" s="11">
        <v>22</v>
      </c>
      <c r="B36" s="7" t="s">
        <v>58</v>
      </c>
      <c r="C36" s="3" t="s">
        <v>39</v>
      </c>
      <c r="D36" s="56"/>
      <c r="E36" s="56"/>
      <c r="F36" s="56"/>
      <c r="G36" s="109"/>
    </row>
    <row r="37" spans="1:7" x14ac:dyDescent="0.35">
      <c r="A37" s="11">
        <v>23</v>
      </c>
      <c r="B37" s="7" t="s">
        <v>59</v>
      </c>
      <c r="C37" s="3" t="s">
        <v>37</v>
      </c>
      <c r="D37" s="56"/>
      <c r="E37" s="56"/>
      <c r="F37" s="56"/>
      <c r="G37" s="109"/>
    </row>
    <row r="38" spans="1:7" ht="26" x14ac:dyDescent="0.35">
      <c r="A38" s="11">
        <v>24</v>
      </c>
      <c r="B38" s="7" t="s">
        <v>60</v>
      </c>
      <c r="C38" s="3" t="s">
        <v>37</v>
      </c>
      <c r="D38" s="56"/>
      <c r="E38" s="56"/>
      <c r="F38" s="56"/>
      <c r="G38" s="109"/>
    </row>
    <row r="39" spans="1:7" x14ac:dyDescent="0.35">
      <c r="A39" s="158" t="s">
        <v>397</v>
      </c>
      <c r="B39" s="159"/>
      <c r="C39" s="159"/>
      <c r="D39" s="159"/>
      <c r="E39" s="159"/>
      <c r="F39" s="159"/>
      <c r="G39" s="160"/>
    </row>
    <row r="40" spans="1:7" ht="26" x14ac:dyDescent="0.35">
      <c r="A40" s="11">
        <v>25</v>
      </c>
      <c r="B40" s="119" t="s">
        <v>98</v>
      </c>
      <c r="C40" s="1" t="s">
        <v>426</v>
      </c>
      <c r="D40" s="56"/>
      <c r="E40" s="56"/>
      <c r="F40" s="56"/>
      <c r="G40" s="109"/>
    </row>
    <row r="41" spans="1:7" ht="52" x14ac:dyDescent="0.35">
      <c r="A41" s="11">
        <v>26</v>
      </c>
      <c r="B41" s="12" t="s">
        <v>423</v>
      </c>
      <c r="C41" s="1" t="s">
        <v>427</v>
      </c>
      <c r="D41" s="56"/>
      <c r="E41" s="56"/>
      <c r="F41" s="56"/>
      <c r="G41" s="109"/>
    </row>
    <row r="42" spans="1:7" ht="26" x14ac:dyDescent="0.35">
      <c r="A42" s="11">
        <v>27</v>
      </c>
      <c r="B42" s="119" t="s">
        <v>398</v>
      </c>
      <c r="C42" s="1" t="s">
        <v>428</v>
      </c>
      <c r="D42" s="56"/>
      <c r="E42" s="56"/>
      <c r="F42" s="56"/>
      <c r="G42" s="109"/>
    </row>
    <row r="43" spans="1:7" ht="26" x14ac:dyDescent="0.35">
      <c r="A43" s="11">
        <v>28</v>
      </c>
      <c r="B43" s="119" t="s">
        <v>407</v>
      </c>
      <c r="C43" s="1" t="s">
        <v>37</v>
      </c>
      <c r="D43" s="56"/>
      <c r="E43" s="56"/>
      <c r="F43" s="56"/>
      <c r="G43" s="109"/>
    </row>
    <row r="44" spans="1:7" ht="26" x14ac:dyDescent="0.35">
      <c r="A44" s="11">
        <v>29</v>
      </c>
      <c r="B44" s="119" t="s">
        <v>446</v>
      </c>
      <c r="C44" s="1" t="s">
        <v>37</v>
      </c>
      <c r="D44" s="56"/>
      <c r="E44" s="56"/>
      <c r="F44" s="56"/>
      <c r="G44" s="109"/>
    </row>
    <row r="45" spans="1:7" ht="26" x14ac:dyDescent="0.35">
      <c r="A45" s="118">
        <v>30</v>
      </c>
      <c r="B45" s="120" t="s">
        <v>406</v>
      </c>
      <c r="C45" s="1" t="s">
        <v>37</v>
      </c>
      <c r="D45" s="56"/>
      <c r="E45" s="56"/>
      <c r="F45" s="56"/>
      <c r="G45" s="109"/>
    </row>
    <row r="46" spans="1:7" x14ac:dyDescent="0.35">
      <c r="A46" s="169" t="s">
        <v>399</v>
      </c>
      <c r="B46" s="170"/>
      <c r="C46" s="170"/>
      <c r="D46" s="170"/>
      <c r="E46" s="170"/>
      <c r="F46" s="170"/>
      <c r="G46" s="171"/>
    </row>
    <row r="47" spans="1:7" ht="39" x14ac:dyDescent="0.35">
      <c r="A47" s="11">
        <v>31</v>
      </c>
      <c r="B47" s="119" t="s">
        <v>400</v>
      </c>
      <c r="C47" s="1" t="s">
        <v>357</v>
      </c>
      <c r="D47" s="56"/>
      <c r="E47" s="56"/>
      <c r="F47" s="56"/>
      <c r="G47" s="109"/>
    </row>
    <row r="48" spans="1:7" ht="39" x14ac:dyDescent="0.35">
      <c r="A48" s="11">
        <v>32</v>
      </c>
      <c r="B48" s="119" t="s">
        <v>401</v>
      </c>
      <c r="C48" s="1" t="s">
        <v>357</v>
      </c>
      <c r="D48" s="56"/>
      <c r="E48" s="56"/>
      <c r="F48" s="56"/>
      <c r="G48" s="109"/>
    </row>
    <row r="49" spans="1:7" ht="39" x14ac:dyDescent="0.35">
      <c r="A49" s="11">
        <v>33</v>
      </c>
      <c r="B49" s="119" t="s">
        <v>424</v>
      </c>
      <c r="C49" s="1" t="s">
        <v>357</v>
      </c>
      <c r="D49" s="56"/>
      <c r="E49" s="56"/>
      <c r="F49" s="56"/>
      <c r="G49" s="109"/>
    </row>
    <row r="50" spans="1:7" x14ac:dyDescent="0.35">
      <c r="A50" s="169" t="s">
        <v>408</v>
      </c>
      <c r="B50" s="170"/>
      <c r="C50" s="170"/>
      <c r="D50" s="170"/>
      <c r="E50" s="170"/>
      <c r="F50" s="170"/>
      <c r="G50" s="171"/>
    </row>
    <row r="51" spans="1:7" ht="26.5" x14ac:dyDescent="0.35">
      <c r="A51" s="11">
        <v>34</v>
      </c>
      <c r="B51" s="6" t="s">
        <v>420</v>
      </c>
      <c r="C51" s="2" t="s">
        <v>37</v>
      </c>
      <c r="D51" s="56"/>
      <c r="E51" s="56"/>
      <c r="F51" s="56"/>
      <c r="G51" s="5"/>
    </row>
    <row r="52" spans="1:7" ht="39" x14ac:dyDescent="0.35">
      <c r="A52" s="11">
        <v>35</v>
      </c>
      <c r="B52" s="3" t="s">
        <v>425</v>
      </c>
      <c r="C52" s="2" t="s">
        <v>37</v>
      </c>
      <c r="D52" s="56"/>
      <c r="E52" s="56"/>
      <c r="F52" s="56"/>
      <c r="G52" s="5"/>
    </row>
    <row r="53" spans="1:7" ht="39.5" x14ac:dyDescent="0.35">
      <c r="A53" s="11">
        <v>36</v>
      </c>
      <c r="B53" s="6" t="s">
        <v>409</v>
      </c>
      <c r="C53" s="2" t="s">
        <v>37</v>
      </c>
      <c r="D53" s="56"/>
      <c r="E53" s="56"/>
      <c r="F53" s="56"/>
      <c r="G53" s="5"/>
    </row>
  </sheetData>
  <protectedRanges>
    <protectedRange sqref="B11" name="Plage11_1_3"/>
    <protectedRange sqref="B11" name="Plage19_1_3"/>
    <protectedRange sqref="B36:B37" name="Plage11_1_5"/>
    <protectedRange sqref="B36:B37" name="Plage19_1_5"/>
    <protectedRange sqref="B41" name="Plage11_1_3_1"/>
    <protectedRange sqref="B41" name="Plage19_1_3_1"/>
  </protectedRanges>
  <mergeCells count="9">
    <mergeCell ref="A50:G50"/>
    <mergeCell ref="A39:G39"/>
    <mergeCell ref="A46:G46"/>
    <mergeCell ref="A35:G35"/>
    <mergeCell ref="A9:G9"/>
    <mergeCell ref="A22:G22"/>
    <mergeCell ref="A25:G25"/>
    <mergeCell ref="A30:G30"/>
    <mergeCell ref="A32:G32"/>
  </mergeCells>
  <conditionalFormatting sqref="D10:F21 D23:F24 D26:F29 D31:F31 D36:F38">
    <cfRule type="containsText" dxfId="70" priority="23" operator="containsText" text="Non">
      <formula>NOT(ISERROR(SEARCH("Non",D10)))</formula>
    </cfRule>
    <cfRule type="containsText" dxfId="69" priority="24" operator="containsText" text="Oui">
      <formula>NOT(ISERROR(SEARCH("Oui",D10)))</formula>
    </cfRule>
  </conditionalFormatting>
  <conditionalFormatting sqref="D33:F34">
    <cfRule type="containsText" dxfId="68" priority="11" operator="containsText" text="Non">
      <formula>NOT(ISERROR(SEARCH("Non",D33)))</formula>
    </cfRule>
    <cfRule type="containsText" dxfId="67" priority="12" operator="containsText" text="Oui">
      <formula>NOT(ISERROR(SEARCH("Oui",D33)))</formula>
    </cfRule>
  </conditionalFormatting>
  <conditionalFormatting sqref="D40:F45">
    <cfRule type="containsText" dxfId="66" priority="17" operator="containsText" text="Non">
      <formula>NOT(ISERROR(SEARCH("Non",D40)))</formula>
    </cfRule>
    <cfRule type="containsText" dxfId="65" priority="18" operator="containsText" text="Oui">
      <formula>NOT(ISERROR(SEARCH("Oui",D40)))</formula>
    </cfRule>
  </conditionalFormatting>
  <conditionalFormatting sqref="D47:F49">
    <cfRule type="containsText" dxfId="64" priority="3" operator="containsText" text="Non">
      <formula>NOT(ISERROR(SEARCH("Non",D47)))</formula>
    </cfRule>
    <cfRule type="containsText" dxfId="63" priority="4" operator="containsText" text="Oui">
      <formula>NOT(ISERROR(SEARCH("Oui",D47)))</formula>
    </cfRule>
  </conditionalFormatting>
  <conditionalFormatting sqref="D51:F53">
    <cfRule type="containsText" dxfId="62" priority="1" operator="containsText" text="Non">
      <formula>NOT(ISERROR(SEARCH("Non",D51)))</formula>
    </cfRule>
    <cfRule type="containsText" dxfId="61" priority="2" operator="containsText" text="Oui">
      <formula>NOT(ISERROR(SEARCH("Oui",D51)))</formula>
    </cfRule>
  </conditionalFormatting>
  <dataValidations count="1">
    <dataValidation type="list" allowBlank="1" showInputMessage="1" showErrorMessage="1" sqref="D51:F53 D10:F21 D31:F31 D26:F29 D33:F34 D40:F45 D23:F24 D47:F49 D36:F38" xr:uid="{00000000-0002-0000-0300-000000000000}">
      <formula1>"Oui,Non,NC"</formula1>
    </dataValidation>
  </dataValidations>
  <pageMargins left="3.937007874015748E-2" right="3.937007874015748E-2" top="0.55118110236220474" bottom="0" header="0" footer="0"/>
  <pageSetup paperSize="8" orientation="landscape" r:id="rId1"/>
  <headerFooter>
    <oddHeader>&amp;C&amp;G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5"/>
  <dimension ref="A8:G85"/>
  <sheetViews>
    <sheetView topLeftCell="A13" zoomScale="110" zoomScaleNormal="110" workbookViewId="0">
      <selection activeCell="F16" sqref="F16:F18"/>
    </sheetView>
  </sheetViews>
  <sheetFormatPr baseColWidth="10" defaultRowHeight="14.5" x14ac:dyDescent="0.35"/>
  <cols>
    <col min="1" max="1" width="4.7265625" customWidth="1"/>
    <col min="2" max="2" width="51.54296875" customWidth="1"/>
    <col min="3" max="3" width="44.453125" customWidth="1"/>
    <col min="4" max="4" width="11.453125" customWidth="1"/>
    <col min="5" max="5" width="46.1796875" customWidth="1"/>
    <col min="6" max="6" width="12.1796875" customWidth="1"/>
    <col min="7" max="7" width="34.453125" customWidth="1"/>
  </cols>
  <sheetData>
    <row r="8" spans="1:7" ht="24" customHeight="1" x14ac:dyDescent="0.35">
      <c r="A8" s="157" t="s">
        <v>121</v>
      </c>
      <c r="B8" s="157"/>
      <c r="C8" s="157"/>
      <c r="D8" s="157"/>
      <c r="E8" s="157"/>
      <c r="F8" s="157"/>
      <c r="G8" s="157"/>
    </row>
    <row r="9" spans="1:7" ht="27" customHeight="1" x14ac:dyDescent="0.35">
      <c r="A9" s="54" t="s">
        <v>14</v>
      </c>
      <c r="B9" s="54" t="s">
        <v>2</v>
      </c>
      <c r="C9" s="54" t="s">
        <v>3</v>
      </c>
      <c r="D9" s="54" t="s">
        <v>5</v>
      </c>
      <c r="E9" s="54" t="s">
        <v>12</v>
      </c>
      <c r="F9" s="54" t="s">
        <v>117</v>
      </c>
      <c r="G9" s="54" t="s">
        <v>4</v>
      </c>
    </row>
    <row r="10" spans="1:7" x14ac:dyDescent="0.35">
      <c r="A10" s="161" t="s">
        <v>13</v>
      </c>
      <c r="B10" s="161"/>
      <c r="C10" s="161"/>
      <c r="D10" s="161"/>
      <c r="E10" s="161"/>
      <c r="F10" s="161"/>
      <c r="G10" s="161"/>
    </row>
    <row r="11" spans="1:7" ht="37.5" customHeight="1" x14ac:dyDescent="0.35">
      <c r="A11" s="11">
        <v>1</v>
      </c>
      <c r="B11" s="3" t="s">
        <v>61</v>
      </c>
      <c r="C11" s="1" t="s">
        <v>21</v>
      </c>
      <c r="D11" s="3" t="s">
        <v>103</v>
      </c>
      <c r="E11" s="105" t="s">
        <v>328</v>
      </c>
      <c r="F11" s="52"/>
      <c r="G11" s="109"/>
    </row>
    <row r="12" spans="1:7" ht="39" x14ac:dyDescent="0.35">
      <c r="A12" s="11">
        <v>2</v>
      </c>
      <c r="B12" s="3" t="s">
        <v>62</v>
      </c>
      <c r="C12" s="3" t="s">
        <v>28</v>
      </c>
      <c r="D12" s="3" t="s">
        <v>103</v>
      </c>
      <c r="E12" s="105" t="s">
        <v>329</v>
      </c>
      <c r="F12" s="52"/>
      <c r="G12" s="109"/>
    </row>
    <row r="13" spans="1:7" ht="52" x14ac:dyDescent="0.35">
      <c r="A13" s="11">
        <v>3</v>
      </c>
      <c r="B13" s="3" t="s">
        <v>63</v>
      </c>
      <c r="C13" s="1" t="s">
        <v>23</v>
      </c>
      <c r="D13" s="3" t="s">
        <v>103</v>
      </c>
      <c r="E13" s="105" t="s">
        <v>330</v>
      </c>
      <c r="F13" s="52"/>
      <c r="G13" s="109"/>
    </row>
    <row r="14" spans="1:7" ht="52" x14ac:dyDescent="0.35">
      <c r="A14" s="11">
        <v>4</v>
      </c>
      <c r="B14" s="105" t="s">
        <v>447</v>
      </c>
      <c r="C14" s="1" t="s">
        <v>22</v>
      </c>
      <c r="D14" s="3" t="s">
        <v>103</v>
      </c>
      <c r="E14" s="105" t="s">
        <v>331</v>
      </c>
      <c r="F14" s="52"/>
      <c r="G14" s="109"/>
    </row>
    <row r="15" spans="1:7" x14ac:dyDescent="0.35">
      <c r="A15" s="161" t="s">
        <v>7</v>
      </c>
      <c r="B15" s="161"/>
      <c r="C15" s="161"/>
      <c r="D15" s="161"/>
      <c r="E15" s="161"/>
      <c r="F15" s="161"/>
      <c r="G15" s="161"/>
    </row>
    <row r="16" spans="1:7" ht="69.75" customHeight="1" x14ac:dyDescent="0.35">
      <c r="A16" s="11">
        <v>5</v>
      </c>
      <c r="B16" s="3" t="s">
        <v>64</v>
      </c>
      <c r="C16" s="10" t="s">
        <v>100</v>
      </c>
      <c r="D16" s="3" t="s">
        <v>103</v>
      </c>
      <c r="E16" s="105" t="s">
        <v>332</v>
      </c>
      <c r="F16" s="52"/>
      <c r="G16" s="109"/>
    </row>
    <row r="17" spans="1:7" ht="71.25" customHeight="1" x14ac:dyDescent="0.35">
      <c r="A17" s="11">
        <v>6</v>
      </c>
      <c r="B17" s="1" t="s">
        <v>279</v>
      </c>
      <c r="C17" s="1" t="s">
        <v>99</v>
      </c>
      <c r="D17" s="3" t="s">
        <v>104</v>
      </c>
      <c r="E17" s="105" t="s">
        <v>333</v>
      </c>
      <c r="F17" s="52"/>
      <c r="G17" s="109"/>
    </row>
    <row r="18" spans="1:7" ht="39" x14ac:dyDescent="0.35">
      <c r="A18" s="11">
        <v>7</v>
      </c>
      <c r="B18" s="1" t="s">
        <v>289</v>
      </c>
      <c r="C18" s="1" t="s">
        <v>20</v>
      </c>
      <c r="D18" s="3" t="s">
        <v>103</v>
      </c>
      <c r="E18" s="105" t="s">
        <v>334</v>
      </c>
      <c r="F18" s="52"/>
      <c r="G18" s="109"/>
    </row>
    <row r="19" spans="1:7" x14ac:dyDescent="0.35">
      <c r="A19" s="161" t="s">
        <v>42</v>
      </c>
      <c r="B19" s="161"/>
      <c r="C19" s="161"/>
      <c r="D19" s="161"/>
      <c r="E19" s="161"/>
      <c r="F19" s="161"/>
      <c r="G19" s="161"/>
    </row>
    <row r="20" spans="1:7" ht="52" x14ac:dyDescent="0.35">
      <c r="A20" s="11">
        <v>8</v>
      </c>
      <c r="B20" s="1" t="s">
        <v>65</v>
      </c>
      <c r="C20" s="1" t="s">
        <v>29</v>
      </c>
      <c r="D20" s="1" t="s">
        <v>106</v>
      </c>
      <c r="E20" s="7" t="s">
        <v>335</v>
      </c>
      <c r="F20" s="52"/>
      <c r="G20" s="110"/>
    </row>
    <row r="21" spans="1:7" ht="65" x14ac:dyDescent="0.35">
      <c r="A21" s="11">
        <v>9</v>
      </c>
      <c r="B21" s="7" t="s">
        <v>66</v>
      </c>
      <c r="C21" s="1" t="s">
        <v>29</v>
      </c>
      <c r="D21" s="1" t="s">
        <v>106</v>
      </c>
      <c r="E21" s="105" t="s">
        <v>336</v>
      </c>
      <c r="F21" s="52"/>
      <c r="G21" s="109"/>
    </row>
    <row r="22" spans="1:7" ht="39" x14ac:dyDescent="0.35">
      <c r="A22" s="11">
        <v>10</v>
      </c>
      <c r="B22" s="1" t="s">
        <v>47</v>
      </c>
      <c r="C22" s="3" t="s">
        <v>30</v>
      </c>
      <c r="D22" s="1" t="s">
        <v>106</v>
      </c>
      <c r="E22" s="105" t="s">
        <v>337</v>
      </c>
      <c r="F22" s="52"/>
      <c r="G22" s="109"/>
    </row>
    <row r="23" spans="1:7" x14ac:dyDescent="0.35">
      <c r="B23" s="4"/>
    </row>
    <row r="24" spans="1:7" ht="24" customHeight="1" x14ac:dyDescent="0.35">
      <c r="A24" s="157" t="s">
        <v>17</v>
      </c>
      <c r="B24" s="157"/>
      <c r="C24" s="157"/>
      <c r="D24" s="157"/>
      <c r="E24" s="157"/>
      <c r="F24" s="157"/>
      <c r="G24" s="157"/>
    </row>
    <row r="25" spans="1:7" ht="27" customHeight="1" x14ac:dyDescent="0.35">
      <c r="A25" s="54" t="s">
        <v>14</v>
      </c>
      <c r="B25" s="54" t="s">
        <v>2</v>
      </c>
      <c r="C25" s="54" t="s">
        <v>3</v>
      </c>
      <c r="D25" s="54" t="s">
        <v>5</v>
      </c>
      <c r="E25" s="54" t="s">
        <v>12</v>
      </c>
      <c r="F25" s="54" t="s">
        <v>117</v>
      </c>
      <c r="G25" s="54" t="s">
        <v>4</v>
      </c>
    </row>
    <row r="26" spans="1:7" x14ac:dyDescent="0.35">
      <c r="A26" s="161" t="s">
        <v>40</v>
      </c>
      <c r="B26" s="161"/>
      <c r="C26" s="161"/>
      <c r="D26" s="161"/>
      <c r="E26" s="161"/>
      <c r="F26" s="161"/>
      <c r="G26" s="161"/>
    </row>
    <row r="27" spans="1:7" ht="39" x14ac:dyDescent="0.35">
      <c r="A27" s="11">
        <v>11</v>
      </c>
      <c r="B27" s="12" t="s">
        <v>67</v>
      </c>
      <c r="C27" s="3" t="s">
        <v>37</v>
      </c>
      <c r="D27" s="2" t="s">
        <v>107</v>
      </c>
      <c r="E27" s="105" t="s">
        <v>336</v>
      </c>
      <c r="F27" s="52"/>
      <c r="G27" s="109"/>
    </row>
    <row r="28" spans="1:7" ht="52.5" x14ac:dyDescent="0.35">
      <c r="A28" s="11">
        <v>12</v>
      </c>
      <c r="B28" s="12" t="s">
        <v>68</v>
      </c>
      <c r="C28" s="6" t="s">
        <v>101</v>
      </c>
      <c r="D28" s="2" t="s">
        <v>107</v>
      </c>
      <c r="E28" s="105" t="s">
        <v>338</v>
      </c>
      <c r="F28" s="52"/>
      <c r="G28" s="109"/>
    </row>
    <row r="29" spans="1:7" ht="52" x14ac:dyDescent="0.35">
      <c r="A29" s="11">
        <v>13</v>
      </c>
      <c r="B29" s="1" t="s">
        <v>349</v>
      </c>
      <c r="C29" s="1" t="s">
        <v>20</v>
      </c>
      <c r="D29" s="3" t="s">
        <v>103</v>
      </c>
      <c r="E29" s="105" t="s">
        <v>339</v>
      </c>
      <c r="F29" s="52"/>
      <c r="G29" s="109"/>
    </row>
    <row r="30" spans="1:7" ht="91" x14ac:dyDescent="0.35">
      <c r="A30" s="11">
        <v>14</v>
      </c>
      <c r="B30" s="3" t="s">
        <v>280</v>
      </c>
      <c r="C30" s="3" t="s">
        <v>37</v>
      </c>
      <c r="D30" s="2" t="s">
        <v>41</v>
      </c>
      <c r="E30" s="105" t="s">
        <v>340</v>
      </c>
      <c r="F30" s="52"/>
      <c r="G30" s="109"/>
    </row>
    <row r="31" spans="1:7" ht="39" x14ac:dyDescent="0.35">
      <c r="A31" s="11">
        <v>15</v>
      </c>
      <c r="B31" s="1" t="s">
        <v>69</v>
      </c>
      <c r="C31" s="3" t="s">
        <v>37</v>
      </c>
      <c r="D31" s="2" t="s">
        <v>41</v>
      </c>
      <c r="E31" s="105" t="s">
        <v>340</v>
      </c>
      <c r="F31" s="52"/>
      <c r="G31" s="109"/>
    </row>
    <row r="32" spans="1:7" ht="71.5" customHeight="1" x14ac:dyDescent="0.35">
      <c r="A32" s="11">
        <v>16</v>
      </c>
      <c r="B32" s="3" t="s">
        <v>70</v>
      </c>
      <c r="C32" s="3" t="s">
        <v>37</v>
      </c>
      <c r="D32" s="3" t="s">
        <v>108</v>
      </c>
      <c r="E32" s="105" t="s">
        <v>348</v>
      </c>
      <c r="F32" s="52"/>
      <c r="G32" s="109"/>
    </row>
    <row r="33" spans="1:7" ht="51.75" customHeight="1" x14ac:dyDescent="0.35">
      <c r="A33" s="11">
        <v>17</v>
      </c>
      <c r="B33" s="3" t="s">
        <v>448</v>
      </c>
      <c r="C33" s="8" t="s">
        <v>37</v>
      </c>
      <c r="D33" s="3" t="s">
        <v>109</v>
      </c>
      <c r="E33" s="105" t="s">
        <v>340</v>
      </c>
      <c r="F33" s="52"/>
      <c r="G33" s="109"/>
    </row>
    <row r="34" spans="1:7" x14ac:dyDescent="0.35">
      <c r="A34" s="161" t="s">
        <v>15</v>
      </c>
      <c r="B34" s="161"/>
      <c r="C34" s="161"/>
      <c r="D34" s="161"/>
      <c r="E34" s="161"/>
      <c r="F34" s="161"/>
      <c r="G34" s="161"/>
    </row>
    <row r="35" spans="1:7" ht="61.5" customHeight="1" x14ac:dyDescent="0.35">
      <c r="A35" s="11">
        <v>18</v>
      </c>
      <c r="B35" s="12" t="s">
        <v>449</v>
      </c>
      <c r="C35" s="3" t="s">
        <v>34</v>
      </c>
      <c r="D35" s="3" t="s">
        <v>108</v>
      </c>
      <c r="E35" s="105" t="s">
        <v>341</v>
      </c>
      <c r="F35" s="52"/>
      <c r="G35" s="109"/>
    </row>
    <row r="36" spans="1:7" ht="124.9" customHeight="1" x14ac:dyDescent="0.35">
      <c r="A36" s="11">
        <v>19</v>
      </c>
      <c r="B36" s="12" t="s">
        <v>292</v>
      </c>
      <c r="C36" s="3" t="s">
        <v>34</v>
      </c>
      <c r="D36" s="3" t="s">
        <v>108</v>
      </c>
      <c r="E36" s="105" t="s">
        <v>341</v>
      </c>
      <c r="F36" s="52"/>
      <c r="G36" s="109"/>
    </row>
    <row r="37" spans="1:7" ht="52" x14ac:dyDescent="0.35">
      <c r="A37" s="11">
        <v>20</v>
      </c>
      <c r="B37" s="12" t="s">
        <v>350</v>
      </c>
      <c r="C37" s="3" t="s">
        <v>37</v>
      </c>
      <c r="D37" s="3" t="s">
        <v>108</v>
      </c>
      <c r="E37" s="105" t="s">
        <v>341</v>
      </c>
      <c r="F37" s="52"/>
      <c r="G37" s="109"/>
    </row>
    <row r="38" spans="1:7" ht="65" x14ac:dyDescent="0.35">
      <c r="A38" s="11">
        <v>21</v>
      </c>
      <c r="B38" s="12" t="s">
        <v>79</v>
      </c>
      <c r="C38" s="3" t="s">
        <v>37</v>
      </c>
      <c r="D38" s="3" t="s">
        <v>108</v>
      </c>
      <c r="E38" s="105" t="s">
        <v>342</v>
      </c>
      <c r="F38" s="52"/>
      <c r="G38" s="109"/>
    </row>
    <row r="39" spans="1:7" ht="65" x14ac:dyDescent="0.35">
      <c r="A39" s="11">
        <v>22</v>
      </c>
      <c r="B39" s="12" t="s">
        <v>80</v>
      </c>
      <c r="C39" s="3" t="s">
        <v>37</v>
      </c>
      <c r="D39" s="3" t="s">
        <v>108</v>
      </c>
      <c r="E39" s="105" t="s">
        <v>342</v>
      </c>
      <c r="F39" s="52"/>
      <c r="G39" s="109"/>
    </row>
    <row r="40" spans="1:7" ht="65" x14ac:dyDescent="0.35">
      <c r="A40" s="11">
        <v>23</v>
      </c>
      <c r="B40" s="12" t="s">
        <v>81</v>
      </c>
      <c r="C40" s="3" t="s">
        <v>37</v>
      </c>
      <c r="D40" s="3" t="s">
        <v>108</v>
      </c>
      <c r="E40" s="105" t="s">
        <v>342</v>
      </c>
      <c r="F40" s="52"/>
      <c r="G40" s="109"/>
    </row>
    <row r="41" spans="1:7" ht="114.65" customHeight="1" x14ac:dyDescent="0.35">
      <c r="A41" s="11">
        <v>24</v>
      </c>
      <c r="B41" s="12" t="s">
        <v>450</v>
      </c>
      <c r="C41" s="1" t="s">
        <v>37</v>
      </c>
      <c r="D41" s="3" t="s">
        <v>108</v>
      </c>
      <c r="E41" s="105" t="s">
        <v>342</v>
      </c>
      <c r="F41" s="52"/>
      <c r="G41" s="109"/>
    </row>
    <row r="42" spans="1:7" ht="26" x14ac:dyDescent="0.35">
      <c r="A42" s="11">
        <v>25</v>
      </c>
      <c r="B42" s="12" t="s">
        <v>451</v>
      </c>
      <c r="C42" s="3" t="s">
        <v>37</v>
      </c>
      <c r="D42" s="3" t="s">
        <v>108</v>
      </c>
      <c r="E42" s="2" t="s">
        <v>254</v>
      </c>
      <c r="F42" s="52"/>
      <c r="G42" s="109"/>
    </row>
    <row r="43" spans="1:7" ht="26" x14ac:dyDescent="0.35">
      <c r="A43" s="11">
        <v>26</v>
      </c>
      <c r="B43" s="12" t="s">
        <v>82</v>
      </c>
      <c r="C43" s="3" t="s">
        <v>37</v>
      </c>
      <c r="D43" s="3" t="s">
        <v>108</v>
      </c>
      <c r="E43" s="2" t="s">
        <v>254</v>
      </c>
      <c r="F43" s="52"/>
      <c r="G43" s="109"/>
    </row>
    <row r="44" spans="1:7" ht="39" x14ac:dyDescent="0.35">
      <c r="A44" s="11">
        <v>27</v>
      </c>
      <c r="B44" s="12" t="s">
        <v>281</v>
      </c>
      <c r="C44" s="3" t="s">
        <v>37</v>
      </c>
      <c r="D44" s="3" t="s">
        <v>108</v>
      </c>
      <c r="E44" s="2" t="s">
        <v>254</v>
      </c>
      <c r="F44" s="52"/>
      <c r="G44" s="109"/>
    </row>
    <row r="45" spans="1:7" ht="78" x14ac:dyDescent="0.35">
      <c r="A45" s="11">
        <v>28</v>
      </c>
      <c r="B45" s="14" t="s">
        <v>452</v>
      </c>
      <c r="C45" s="3" t="s">
        <v>37</v>
      </c>
      <c r="D45" s="3" t="s">
        <v>108</v>
      </c>
      <c r="E45" s="105" t="s">
        <v>342</v>
      </c>
      <c r="F45" s="52"/>
      <c r="G45" s="109"/>
    </row>
    <row r="46" spans="1:7" ht="65" x14ac:dyDescent="0.35">
      <c r="A46" s="11">
        <v>29</v>
      </c>
      <c r="B46" s="12" t="s">
        <v>83</v>
      </c>
      <c r="C46" s="3" t="s">
        <v>37</v>
      </c>
      <c r="D46" s="3" t="s">
        <v>108</v>
      </c>
      <c r="E46" s="105" t="s">
        <v>342</v>
      </c>
      <c r="F46" s="52"/>
      <c r="G46" s="109"/>
    </row>
    <row r="47" spans="1:7" ht="65" x14ac:dyDescent="0.35">
      <c r="A47" s="11">
        <v>30</v>
      </c>
      <c r="B47" s="12" t="s">
        <v>282</v>
      </c>
      <c r="C47" s="3" t="s">
        <v>37</v>
      </c>
      <c r="D47" s="3" t="s">
        <v>108</v>
      </c>
      <c r="E47" s="105" t="s">
        <v>342</v>
      </c>
      <c r="F47" s="52"/>
      <c r="G47" s="109"/>
    </row>
    <row r="48" spans="1:7" ht="78" x14ac:dyDescent="0.35">
      <c r="A48" s="11">
        <v>31</v>
      </c>
      <c r="B48" s="12" t="s">
        <v>429</v>
      </c>
      <c r="C48" s="3" t="s">
        <v>37</v>
      </c>
      <c r="D48" s="3" t="s">
        <v>108</v>
      </c>
      <c r="E48" s="105" t="s">
        <v>355</v>
      </c>
      <c r="F48" s="52"/>
      <c r="G48" s="109"/>
    </row>
    <row r="49" spans="1:7" ht="65" x14ac:dyDescent="0.35">
      <c r="A49" s="11">
        <v>32</v>
      </c>
      <c r="B49" s="12" t="s">
        <v>283</v>
      </c>
      <c r="C49" s="3" t="s">
        <v>37</v>
      </c>
      <c r="D49" s="3" t="s">
        <v>108</v>
      </c>
      <c r="E49" s="105" t="s">
        <v>342</v>
      </c>
      <c r="F49" s="52"/>
      <c r="G49" s="109"/>
    </row>
    <row r="50" spans="1:7" ht="39" x14ac:dyDescent="0.35">
      <c r="A50" s="11">
        <v>33</v>
      </c>
      <c r="B50" s="12" t="s">
        <v>453</v>
      </c>
      <c r="C50" s="3" t="s">
        <v>37</v>
      </c>
      <c r="D50" s="2" t="s">
        <v>111</v>
      </c>
      <c r="E50" s="2" t="s">
        <v>254</v>
      </c>
      <c r="F50" s="52"/>
      <c r="G50" s="109"/>
    </row>
    <row r="51" spans="1:7" ht="65" x14ac:dyDescent="0.35">
      <c r="A51" s="11">
        <v>34</v>
      </c>
      <c r="B51" s="12" t="s">
        <v>454</v>
      </c>
      <c r="C51" s="1" t="s">
        <v>37</v>
      </c>
      <c r="D51" s="3" t="s">
        <v>108</v>
      </c>
      <c r="E51" s="105" t="s">
        <v>342</v>
      </c>
      <c r="F51" s="52"/>
      <c r="G51" s="109"/>
    </row>
    <row r="52" spans="1:7" ht="65" x14ac:dyDescent="0.35">
      <c r="A52" s="11">
        <v>35</v>
      </c>
      <c r="B52" s="12" t="s">
        <v>293</v>
      </c>
      <c r="C52" s="3" t="s">
        <v>37</v>
      </c>
      <c r="D52" s="3" t="s">
        <v>108</v>
      </c>
      <c r="E52" s="105" t="s">
        <v>342</v>
      </c>
      <c r="F52" s="52"/>
      <c r="G52" s="109"/>
    </row>
    <row r="53" spans="1:7" ht="65" x14ac:dyDescent="0.35">
      <c r="A53" s="11">
        <v>36</v>
      </c>
      <c r="B53" s="12" t="s">
        <v>84</v>
      </c>
      <c r="C53" s="1" t="s">
        <v>20</v>
      </c>
      <c r="D53" s="3" t="s">
        <v>108</v>
      </c>
      <c r="E53" s="105" t="s">
        <v>342</v>
      </c>
      <c r="F53" s="52"/>
      <c r="G53" s="109"/>
    </row>
    <row r="54" spans="1:7" ht="65" x14ac:dyDescent="0.35">
      <c r="A54" s="11">
        <v>37</v>
      </c>
      <c r="B54" s="12" t="s">
        <v>85</v>
      </c>
      <c r="C54" s="1" t="s">
        <v>37</v>
      </c>
      <c r="D54" s="1" t="s">
        <v>108</v>
      </c>
      <c r="E54" s="105" t="s">
        <v>343</v>
      </c>
      <c r="F54" s="52"/>
      <c r="G54" s="109"/>
    </row>
    <row r="55" spans="1:7" ht="65" x14ac:dyDescent="0.35">
      <c r="A55" s="11">
        <v>38</v>
      </c>
      <c r="B55" s="12" t="s">
        <v>86</v>
      </c>
      <c r="C55" s="3" t="s">
        <v>37</v>
      </c>
      <c r="D55" s="3" t="s">
        <v>108</v>
      </c>
      <c r="E55" s="105" t="s">
        <v>342</v>
      </c>
      <c r="F55" s="52"/>
      <c r="G55" s="109"/>
    </row>
    <row r="56" spans="1:7" ht="190.15" customHeight="1" x14ac:dyDescent="0.35">
      <c r="A56" s="11">
        <v>39</v>
      </c>
      <c r="B56" s="12" t="s">
        <v>87</v>
      </c>
      <c r="C56" s="3" t="s">
        <v>37</v>
      </c>
      <c r="D56" s="2" t="s">
        <v>111</v>
      </c>
      <c r="E56" s="105" t="s">
        <v>344</v>
      </c>
      <c r="F56" s="52"/>
      <c r="G56" s="109"/>
    </row>
    <row r="57" spans="1:7" ht="78" x14ac:dyDescent="0.35">
      <c r="A57" s="11">
        <v>40</v>
      </c>
      <c r="B57" s="12" t="s">
        <v>351</v>
      </c>
      <c r="C57" s="3" t="s">
        <v>37</v>
      </c>
      <c r="D57" s="2" t="s">
        <v>105</v>
      </c>
      <c r="E57" s="105" t="s">
        <v>352</v>
      </c>
      <c r="F57" s="52"/>
      <c r="G57" s="109"/>
    </row>
    <row r="58" spans="1:7" ht="65" x14ac:dyDescent="0.35">
      <c r="A58" s="11">
        <v>41</v>
      </c>
      <c r="B58" s="12" t="s">
        <v>88</v>
      </c>
      <c r="C58" s="3" t="s">
        <v>37</v>
      </c>
      <c r="D58" s="3" t="s">
        <v>112</v>
      </c>
      <c r="E58" s="105" t="s">
        <v>342</v>
      </c>
      <c r="F58" s="52"/>
      <c r="G58" s="109"/>
    </row>
    <row r="59" spans="1:7" ht="65" x14ac:dyDescent="0.35">
      <c r="A59" s="11">
        <v>42</v>
      </c>
      <c r="B59" s="12" t="s">
        <v>89</v>
      </c>
      <c r="C59" s="3" t="s">
        <v>37</v>
      </c>
      <c r="D59" s="2" t="s">
        <v>111</v>
      </c>
      <c r="E59" s="105" t="s">
        <v>342</v>
      </c>
      <c r="F59" s="52"/>
      <c r="G59" s="109"/>
    </row>
    <row r="60" spans="1:7" ht="65" x14ac:dyDescent="0.35">
      <c r="A60" s="11">
        <v>43</v>
      </c>
      <c r="B60" s="12" t="s">
        <v>90</v>
      </c>
      <c r="C60" s="3" t="s">
        <v>37</v>
      </c>
      <c r="D60" s="2" t="s">
        <v>105</v>
      </c>
      <c r="E60" s="105" t="s">
        <v>342</v>
      </c>
      <c r="F60" s="52"/>
      <c r="G60" s="109"/>
    </row>
    <row r="61" spans="1:7" ht="65" x14ac:dyDescent="0.35">
      <c r="A61" s="11">
        <v>44</v>
      </c>
      <c r="B61" s="12" t="s">
        <v>91</v>
      </c>
      <c r="C61" s="3" t="s">
        <v>37</v>
      </c>
      <c r="D61" s="2" t="s">
        <v>105</v>
      </c>
      <c r="E61" s="105" t="s">
        <v>342</v>
      </c>
      <c r="F61" s="52"/>
      <c r="G61" s="109"/>
    </row>
    <row r="62" spans="1:7" ht="203.25" customHeight="1" x14ac:dyDescent="0.35">
      <c r="A62" s="11">
        <v>45</v>
      </c>
      <c r="B62" s="12" t="s">
        <v>455</v>
      </c>
      <c r="C62" s="3" t="s">
        <v>37</v>
      </c>
      <c r="D62" s="3" t="s">
        <v>113</v>
      </c>
      <c r="E62" s="105" t="s">
        <v>353</v>
      </c>
      <c r="F62" s="52"/>
      <c r="G62" s="109"/>
    </row>
    <row r="63" spans="1:7" ht="65" x14ac:dyDescent="0.35">
      <c r="A63" s="11">
        <v>46</v>
      </c>
      <c r="B63" s="3" t="s">
        <v>92</v>
      </c>
      <c r="C63" s="3" t="s">
        <v>37</v>
      </c>
      <c r="D63" s="3" t="s">
        <v>113</v>
      </c>
      <c r="E63" s="105" t="s">
        <v>342</v>
      </c>
      <c r="F63" s="52"/>
      <c r="G63" s="109"/>
    </row>
    <row r="64" spans="1:7" ht="65" x14ac:dyDescent="0.35">
      <c r="A64" s="11">
        <v>47</v>
      </c>
      <c r="B64" s="7" t="s">
        <v>456</v>
      </c>
      <c r="C64" s="3" t="s">
        <v>37</v>
      </c>
      <c r="D64" s="3" t="s">
        <v>113</v>
      </c>
      <c r="E64" s="105" t="s">
        <v>342</v>
      </c>
      <c r="F64" s="52"/>
      <c r="G64" s="109"/>
    </row>
    <row r="65" spans="1:7" ht="65" x14ac:dyDescent="0.35">
      <c r="A65" s="11">
        <v>48</v>
      </c>
      <c r="B65" s="7" t="s">
        <v>93</v>
      </c>
      <c r="C65" s="1" t="s">
        <v>29</v>
      </c>
      <c r="D65" s="3" t="s">
        <v>114</v>
      </c>
      <c r="E65" s="105" t="s">
        <v>342</v>
      </c>
      <c r="F65" s="52"/>
      <c r="G65" s="109"/>
    </row>
    <row r="66" spans="1:7" x14ac:dyDescent="0.35">
      <c r="A66" s="161" t="s">
        <v>16</v>
      </c>
      <c r="B66" s="161"/>
      <c r="C66" s="161"/>
      <c r="D66" s="161"/>
      <c r="E66" s="161"/>
      <c r="F66" s="161"/>
      <c r="G66" s="161"/>
    </row>
    <row r="67" spans="1:7" ht="52" x14ac:dyDescent="0.35">
      <c r="A67" s="11">
        <v>49</v>
      </c>
      <c r="B67" s="12" t="s">
        <v>102</v>
      </c>
      <c r="C67" s="3" t="s">
        <v>37</v>
      </c>
      <c r="D67" s="3" t="s">
        <v>256</v>
      </c>
      <c r="E67" s="2" t="s">
        <v>255</v>
      </c>
      <c r="F67" s="52"/>
      <c r="G67" s="109"/>
    </row>
    <row r="68" spans="1:7" ht="43.5" customHeight="1" x14ac:dyDescent="0.35">
      <c r="A68" s="11">
        <v>50</v>
      </c>
      <c r="B68" s="12" t="s">
        <v>294</v>
      </c>
      <c r="C68" s="3" t="s">
        <v>37</v>
      </c>
      <c r="D68" s="3" t="s">
        <v>256</v>
      </c>
      <c r="E68" s="2" t="s">
        <v>255</v>
      </c>
      <c r="F68" s="52"/>
      <c r="G68" s="109"/>
    </row>
    <row r="69" spans="1:7" ht="52" x14ac:dyDescent="0.35">
      <c r="A69" s="11">
        <v>51</v>
      </c>
      <c r="B69" s="12" t="s">
        <v>284</v>
      </c>
      <c r="C69" s="3" t="s">
        <v>37</v>
      </c>
      <c r="D69" s="3" t="s">
        <v>257</v>
      </c>
      <c r="E69" s="105" t="s">
        <v>308</v>
      </c>
      <c r="F69" s="52"/>
      <c r="G69" s="109"/>
    </row>
    <row r="70" spans="1:7" ht="67.150000000000006" customHeight="1" x14ac:dyDescent="0.35">
      <c r="A70" s="11">
        <v>52</v>
      </c>
      <c r="B70" s="12" t="s">
        <v>285</v>
      </c>
      <c r="C70" s="1" t="s">
        <v>20</v>
      </c>
      <c r="D70" s="3" t="s">
        <v>257</v>
      </c>
      <c r="E70" s="2" t="s">
        <v>255</v>
      </c>
      <c r="F70" s="52"/>
      <c r="G70" s="109"/>
    </row>
    <row r="71" spans="1:7" ht="39" x14ac:dyDescent="0.35">
      <c r="A71" s="11">
        <v>53</v>
      </c>
      <c r="B71" s="12" t="s">
        <v>71</v>
      </c>
      <c r="C71" s="3" t="s">
        <v>37</v>
      </c>
      <c r="D71" s="3" t="s">
        <v>256</v>
      </c>
      <c r="E71" s="2" t="s">
        <v>255</v>
      </c>
      <c r="F71" s="52"/>
      <c r="G71" s="109"/>
    </row>
    <row r="72" spans="1:7" ht="65" x14ac:dyDescent="0.35">
      <c r="A72" s="11">
        <v>54</v>
      </c>
      <c r="B72" s="12" t="s">
        <v>72</v>
      </c>
      <c r="C72" s="3" t="s">
        <v>37</v>
      </c>
      <c r="D72" s="3" t="s">
        <v>256</v>
      </c>
      <c r="E72" s="2" t="s">
        <v>255</v>
      </c>
      <c r="F72" s="52"/>
      <c r="G72" s="109"/>
    </row>
    <row r="73" spans="1:7" ht="78" x14ac:dyDescent="0.35">
      <c r="A73" s="11">
        <v>55</v>
      </c>
      <c r="B73" s="12" t="s">
        <v>286</v>
      </c>
      <c r="C73" s="3" t="s">
        <v>37</v>
      </c>
      <c r="D73" s="3" t="s">
        <v>256</v>
      </c>
      <c r="E73" s="2" t="s">
        <v>255</v>
      </c>
      <c r="F73" s="52"/>
      <c r="G73" s="109"/>
    </row>
    <row r="74" spans="1:7" ht="39" x14ac:dyDescent="0.35">
      <c r="A74" s="11">
        <v>56</v>
      </c>
      <c r="B74" s="12" t="s">
        <v>73</v>
      </c>
      <c r="C74" s="3" t="s">
        <v>37</v>
      </c>
      <c r="D74" s="3" t="s">
        <v>256</v>
      </c>
      <c r="E74" s="2" t="s">
        <v>255</v>
      </c>
      <c r="F74" s="52"/>
      <c r="G74" s="109"/>
    </row>
    <row r="75" spans="1:7" ht="52" x14ac:dyDescent="0.35">
      <c r="A75" s="11">
        <v>57</v>
      </c>
      <c r="B75" s="12" t="s">
        <v>457</v>
      </c>
      <c r="C75" s="3" t="s">
        <v>37</v>
      </c>
      <c r="D75" s="3" t="s">
        <v>256</v>
      </c>
      <c r="E75" s="2" t="s">
        <v>255</v>
      </c>
      <c r="F75" s="52"/>
      <c r="G75" s="109"/>
    </row>
    <row r="76" spans="1:7" ht="87" customHeight="1" x14ac:dyDescent="0.35">
      <c r="A76" s="11">
        <v>58</v>
      </c>
      <c r="B76" s="12" t="s">
        <v>74</v>
      </c>
      <c r="C76" s="3" t="s">
        <v>37</v>
      </c>
      <c r="D76" s="3" t="s">
        <v>256</v>
      </c>
      <c r="E76" s="105" t="s">
        <v>343</v>
      </c>
      <c r="F76" s="52"/>
      <c r="G76" s="109"/>
    </row>
    <row r="77" spans="1:7" ht="65" x14ac:dyDescent="0.35">
      <c r="A77" s="11">
        <v>59</v>
      </c>
      <c r="B77" s="12" t="s">
        <v>110</v>
      </c>
      <c r="C77" s="3" t="s">
        <v>34</v>
      </c>
      <c r="D77" s="3" t="s">
        <v>257</v>
      </c>
      <c r="E77" s="105" t="s">
        <v>343</v>
      </c>
      <c r="F77" s="52"/>
      <c r="G77" s="109"/>
    </row>
    <row r="78" spans="1:7" ht="65" x14ac:dyDescent="0.35">
      <c r="A78" s="11">
        <v>60</v>
      </c>
      <c r="B78" s="13" t="s">
        <v>458</v>
      </c>
      <c r="C78" s="3" t="s">
        <v>37</v>
      </c>
      <c r="D78" s="3" t="s">
        <v>108</v>
      </c>
      <c r="E78" s="105" t="s">
        <v>343</v>
      </c>
      <c r="F78" s="52"/>
      <c r="G78" s="109"/>
    </row>
    <row r="79" spans="1:7" ht="104" x14ac:dyDescent="0.35">
      <c r="A79" s="11">
        <v>61</v>
      </c>
      <c r="B79" s="12" t="s">
        <v>75</v>
      </c>
      <c r="C79" s="3" t="s">
        <v>37</v>
      </c>
      <c r="D79" s="3" t="s">
        <v>108</v>
      </c>
      <c r="E79" s="105" t="s">
        <v>354</v>
      </c>
      <c r="F79" s="52"/>
      <c r="G79" s="109"/>
    </row>
    <row r="80" spans="1:7" ht="65" x14ac:dyDescent="0.35">
      <c r="A80" s="11">
        <v>62</v>
      </c>
      <c r="B80" s="12" t="s">
        <v>76</v>
      </c>
      <c r="C80" s="3" t="s">
        <v>37</v>
      </c>
      <c r="D80" s="3" t="s">
        <v>257</v>
      </c>
      <c r="E80" s="105" t="s">
        <v>342</v>
      </c>
      <c r="F80" s="52"/>
      <c r="G80" s="109"/>
    </row>
    <row r="81" spans="1:7" ht="65" x14ac:dyDescent="0.35">
      <c r="A81" s="11">
        <v>63</v>
      </c>
      <c r="B81" s="10" t="s">
        <v>77</v>
      </c>
      <c r="C81" s="3" t="s">
        <v>34</v>
      </c>
      <c r="D81" s="3" t="s">
        <v>257</v>
      </c>
      <c r="E81" s="105" t="s">
        <v>342</v>
      </c>
      <c r="F81" s="52"/>
      <c r="G81" s="109"/>
    </row>
    <row r="82" spans="1:7" ht="139.15" customHeight="1" x14ac:dyDescent="0.35">
      <c r="A82" s="11">
        <v>64</v>
      </c>
      <c r="B82" s="7" t="s">
        <v>459</v>
      </c>
      <c r="C82" s="3" t="s">
        <v>37</v>
      </c>
      <c r="D82" s="3" t="s">
        <v>257</v>
      </c>
      <c r="E82" s="105" t="s">
        <v>342</v>
      </c>
      <c r="F82" s="52"/>
      <c r="G82" s="109"/>
    </row>
    <row r="83" spans="1:7" ht="65" x14ac:dyDescent="0.35">
      <c r="A83" s="11">
        <v>65</v>
      </c>
      <c r="B83" s="12" t="s">
        <v>460</v>
      </c>
      <c r="C83" s="3" t="s">
        <v>37</v>
      </c>
      <c r="D83" s="3" t="s">
        <v>108</v>
      </c>
      <c r="E83" s="105" t="s">
        <v>342</v>
      </c>
      <c r="F83" s="52"/>
      <c r="G83" s="109"/>
    </row>
    <row r="84" spans="1:7" ht="65" x14ac:dyDescent="0.35">
      <c r="A84" s="11">
        <v>66</v>
      </c>
      <c r="B84" s="12" t="s">
        <v>78</v>
      </c>
      <c r="C84" s="3" t="s">
        <v>37</v>
      </c>
      <c r="D84" s="3" t="s">
        <v>108</v>
      </c>
      <c r="E84" s="105" t="s">
        <v>342</v>
      </c>
      <c r="F84" s="52"/>
      <c r="G84" s="109"/>
    </row>
    <row r="85" spans="1:7" ht="247.5" x14ac:dyDescent="0.35">
      <c r="A85" s="11">
        <v>67</v>
      </c>
      <c r="B85" s="12" t="s">
        <v>287</v>
      </c>
      <c r="C85" s="3" t="s">
        <v>37</v>
      </c>
      <c r="D85" s="52" t="s">
        <v>112</v>
      </c>
      <c r="E85" s="6" t="s">
        <v>288</v>
      </c>
      <c r="F85" s="52"/>
      <c r="G85" s="109"/>
    </row>
  </sheetData>
  <protectedRanges>
    <protectedRange sqref="B21" name="Plage11_1_4"/>
    <protectedRange sqref="B21" name="Plage19_1_4"/>
  </protectedRanges>
  <mergeCells count="8">
    <mergeCell ref="A34:G34"/>
    <mergeCell ref="A66:G66"/>
    <mergeCell ref="A8:G8"/>
    <mergeCell ref="A24:G24"/>
    <mergeCell ref="A10:G10"/>
    <mergeCell ref="A15:G15"/>
    <mergeCell ref="A19:G19"/>
    <mergeCell ref="A26:G26"/>
  </mergeCells>
  <phoneticPr fontId="7" type="noConversion"/>
  <conditionalFormatting sqref="F11:F14 F16:F18 F20:F22 F27:F33 F35:F65 F67:F85">
    <cfRule type="containsText" dxfId="60" priority="1" operator="containsText" text="1 - Pas du tout satisfaisant">
      <formula>NOT(ISERROR(SEARCH("1 - Pas du tout satisfaisant",F11)))</formula>
    </cfRule>
    <cfRule type="containsText" dxfId="59" priority="2" operator="containsText" text="2 - Plutôt pas satisfaisant">
      <formula>NOT(ISERROR(SEARCH("2 - Plutôt pas satisfaisant",F11)))</formula>
    </cfRule>
    <cfRule type="containsText" dxfId="58" priority="3" operator="containsText" text="3 - Plutôt satisfaisant">
      <formula>NOT(ISERROR(SEARCH("3 - Plutôt satisfaisant",F11)))</formula>
    </cfRule>
    <cfRule type="containsText" dxfId="57" priority="4" operator="containsText" text="4 - Tout à fait satisfaisant">
      <formula>NOT(ISERROR(SEARCH("4 - Tout à fait satisfaisant",F11)))</formula>
    </cfRule>
  </conditionalFormatting>
  <dataValidations count="1">
    <dataValidation type="list" allowBlank="1" showInputMessage="1" showErrorMessage="1" sqref="F35:F85 F11:F14 F20:F22 F16:F18 F27:F33" xr:uid="{00000000-0002-0000-0400-000000000000}">
      <formula1>"4 - Tout à fait satisfaisant,3 - Plutôt satisfaisant,2 - Plutôt pas satisfaisant,1 - Pas du tout satisfaisant,NC - Non concerné"</formula1>
    </dataValidation>
  </dataValidations>
  <pageMargins left="0.19685039370078741" right="0.19685039370078741" top="0.55118110236220474" bottom="0" header="0" footer="0"/>
  <pageSetup paperSize="8" orientation="landscape" r:id="rId1"/>
  <headerFooter>
    <oddHeader>&amp;C&amp;G&amp;R&amp;P</oddHeader>
  </headerFooter>
  <drawing r:id="rId2"/>
  <legacyDrawingHF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6">
    <tabColor theme="9" tint="0.59999389629810485"/>
  </sheetPr>
  <dimension ref="B9:K84"/>
  <sheetViews>
    <sheetView topLeftCell="A21" zoomScaleNormal="100" workbookViewId="0">
      <selection activeCell="M25" sqref="M25"/>
    </sheetView>
  </sheetViews>
  <sheetFormatPr baseColWidth="10" defaultRowHeight="14.5" x14ac:dyDescent="0.35"/>
  <cols>
    <col min="1" max="1" width="9.81640625" customWidth="1"/>
    <col min="2" max="2" width="45.1796875" customWidth="1"/>
    <col min="3" max="5" width="9.7265625" customWidth="1"/>
    <col min="6" max="6" width="6" customWidth="1"/>
    <col min="7" max="7" width="24" customWidth="1"/>
    <col min="9" max="9" width="6" customWidth="1"/>
    <col min="10" max="10" width="44.1796875" customWidth="1"/>
    <col min="12" max="12" width="8.81640625" customWidth="1"/>
  </cols>
  <sheetData>
    <row r="9" spans="2:11" ht="15.5" x14ac:dyDescent="0.35">
      <c r="B9" s="174" t="s">
        <v>233</v>
      </c>
      <c r="C9" s="174"/>
      <c r="D9" s="174"/>
      <c r="E9" s="174"/>
      <c r="F9" s="174"/>
      <c r="G9" s="174"/>
      <c r="H9" s="174"/>
      <c r="I9" s="174"/>
      <c r="J9" s="174"/>
      <c r="K9" s="174"/>
    </row>
    <row r="11" spans="2:11" ht="36" customHeight="1" x14ac:dyDescent="0.35">
      <c r="B11" s="45" t="s">
        <v>265</v>
      </c>
      <c r="C11" s="183" t="s">
        <v>277</v>
      </c>
      <c r="D11" s="183"/>
      <c r="E11" s="183"/>
      <c r="G11" s="45" t="s">
        <v>266</v>
      </c>
      <c r="H11" s="44" t="s">
        <v>123</v>
      </c>
      <c r="J11" s="45" t="s">
        <v>127</v>
      </c>
      <c r="K11" s="44" t="s">
        <v>123</v>
      </c>
    </row>
    <row r="12" spans="2:11" ht="15" customHeight="1" x14ac:dyDescent="0.35">
      <c r="B12" s="68" t="s">
        <v>269</v>
      </c>
      <c r="C12" s="78" t="str">
        <f>'Audit flash'!$E10</f>
        <v>../../….</v>
      </c>
      <c r="D12" s="78" t="str">
        <f>'Audit flash'!$F10</f>
        <v>../../….</v>
      </c>
      <c r="E12" s="78" t="str">
        <f>'Audit flash'!$G10</f>
        <v>../../….</v>
      </c>
      <c r="G12" s="46" t="s">
        <v>232</v>
      </c>
      <c r="H12" s="81" t="str">
        <f>'Fichier analyses'!$S3</f>
        <v>NC</v>
      </c>
      <c r="J12" s="47" t="s">
        <v>231</v>
      </c>
      <c r="K12" s="81" t="str">
        <f>'Fichier analyses'!$Y3</f>
        <v>NC</v>
      </c>
    </row>
    <row r="13" spans="2:11" x14ac:dyDescent="0.35">
      <c r="B13" s="47" t="s">
        <v>307</v>
      </c>
      <c r="C13" s="81" t="str">
        <f>'Fichier analyses'!$G3</f>
        <v>NC</v>
      </c>
      <c r="D13" s="81" t="str">
        <f>'Fichier analyses'!$H5</f>
        <v>NC</v>
      </c>
      <c r="E13" s="81" t="str">
        <f>'Fichier analyses'!$I3</f>
        <v>NC</v>
      </c>
      <c r="G13" s="17"/>
      <c r="H13" s="18"/>
      <c r="J13" s="68" t="s">
        <v>13</v>
      </c>
      <c r="K13" s="15" t="str">
        <f>'Fichier analyses'!$Y5</f>
        <v>NC</v>
      </c>
    </row>
    <row r="14" spans="2:11" x14ac:dyDescent="0.35">
      <c r="B14" s="79" t="s">
        <v>122</v>
      </c>
      <c r="C14" s="15" t="str">
        <f>'Fichier analyses'!$G5</f>
        <v>NC</v>
      </c>
      <c r="D14" s="15" t="str">
        <f>'Fichier analyses'!$H5</f>
        <v>NC</v>
      </c>
      <c r="E14" s="15" t="str">
        <f>'Fichier analyses'!$I5</f>
        <v>NC</v>
      </c>
      <c r="G14" s="17"/>
      <c r="H14" s="18"/>
      <c r="J14" s="68" t="s">
        <v>356</v>
      </c>
      <c r="K14" s="15" t="str">
        <f>'Fichier analyses'!$Y10</f>
        <v>NC</v>
      </c>
    </row>
    <row r="15" spans="2:11" x14ac:dyDescent="0.35">
      <c r="B15" s="68" t="s">
        <v>13</v>
      </c>
      <c r="C15" s="15" t="str">
        <f>'Fichier analyses'!$G20</f>
        <v>NC</v>
      </c>
      <c r="D15" s="15" t="str">
        <f>'Fichier analyses'!$H20</f>
        <v>NC</v>
      </c>
      <c r="E15" s="15" t="str">
        <f>'Fichier analyses'!$I20</f>
        <v>NC</v>
      </c>
      <c r="J15" s="68" t="s">
        <v>42</v>
      </c>
      <c r="K15" s="15" t="str">
        <f>'Fichier analyses'!$Y14</f>
        <v>NC</v>
      </c>
    </row>
    <row r="16" spans="2:11" x14ac:dyDescent="0.35">
      <c r="B16" s="68" t="s">
        <v>356</v>
      </c>
      <c r="C16" s="15" t="str">
        <f>'Fichier analyses'!$G26</f>
        <v>NC</v>
      </c>
      <c r="D16" s="15" t="str">
        <f>'Fichier analyses'!$H26</f>
        <v>NC</v>
      </c>
      <c r="E16" s="15" t="str">
        <f>'Fichier analyses'!$I26</f>
        <v>NC</v>
      </c>
      <c r="J16" s="47" t="s">
        <v>17</v>
      </c>
      <c r="K16" s="81" t="str">
        <f>'Fichier analyses'!$Y18</f>
        <v>NC</v>
      </c>
    </row>
    <row r="17" spans="2:11" x14ac:dyDescent="0.35">
      <c r="B17" s="68" t="s">
        <v>27</v>
      </c>
      <c r="C17" s="15" t="str">
        <f>'Fichier analyses'!$G33</f>
        <v>NC</v>
      </c>
      <c r="D17" s="15" t="str">
        <f>'Fichier analyses'!$H33</f>
        <v>NC</v>
      </c>
      <c r="E17" s="15" t="str">
        <f>'Fichier analyses'!$I33</f>
        <v>NC</v>
      </c>
      <c r="J17" s="68" t="s">
        <v>40</v>
      </c>
      <c r="K17" s="15" t="str">
        <f>'Fichier analyses'!$Y19</f>
        <v>NC</v>
      </c>
    </row>
    <row r="18" spans="2:11" x14ac:dyDescent="0.35">
      <c r="J18" s="68" t="s">
        <v>15</v>
      </c>
      <c r="K18" s="15" t="str">
        <f>'Fichier analyses'!$Y27</f>
        <v>NC</v>
      </c>
    </row>
    <row r="19" spans="2:11" x14ac:dyDescent="0.35">
      <c r="B19" s="17"/>
      <c r="C19" s="80"/>
      <c r="J19" s="68" t="s">
        <v>16</v>
      </c>
      <c r="K19" s="15" t="str">
        <f>'Fichier analyses'!$Y59</f>
        <v>NC</v>
      </c>
    </row>
    <row r="20" spans="2:11" ht="20.25" customHeight="1" x14ac:dyDescent="0.35"/>
    <row r="21" spans="2:11" ht="15.5" x14ac:dyDescent="0.35">
      <c r="B21" s="174" t="s">
        <v>234</v>
      </c>
      <c r="C21" s="174"/>
      <c r="D21" s="174"/>
      <c r="E21" s="174"/>
      <c r="F21" s="174"/>
      <c r="G21" s="174"/>
      <c r="H21" s="174"/>
      <c r="I21" s="174"/>
      <c r="J21" s="174"/>
      <c r="K21" s="174"/>
    </row>
    <row r="23" spans="2:11" x14ac:dyDescent="0.35">
      <c r="B23" s="16" t="s">
        <v>231</v>
      </c>
      <c r="C23" s="81" t="str">
        <f>'Fichier analyses'!$AF3</f>
        <v>NC</v>
      </c>
      <c r="D23" s="18"/>
      <c r="E23" s="18"/>
    </row>
    <row r="24" spans="2:11" x14ac:dyDescent="0.35">
      <c r="B24" s="79" t="s">
        <v>122</v>
      </c>
      <c r="C24" s="15" t="str">
        <f>'Fichier analyses'!$AF5</f>
        <v>NC</v>
      </c>
      <c r="D24" s="18"/>
      <c r="E24" s="18"/>
    </row>
    <row r="25" spans="2:11" x14ac:dyDescent="0.35">
      <c r="B25" s="68" t="s">
        <v>13</v>
      </c>
      <c r="C25" s="15" t="str">
        <f>'Fichier analyses'!$AF20</f>
        <v>NC</v>
      </c>
      <c r="D25" s="18"/>
      <c r="E25" s="18"/>
    </row>
    <row r="26" spans="2:11" x14ac:dyDescent="0.35">
      <c r="B26" s="68" t="s">
        <v>7</v>
      </c>
      <c r="C26" s="15" t="str">
        <f>'Fichier analyses'!$AF30</f>
        <v>NC</v>
      </c>
      <c r="D26" s="18"/>
      <c r="E26" s="18"/>
    </row>
    <row r="27" spans="2:11" x14ac:dyDescent="0.35">
      <c r="B27" s="68" t="s">
        <v>42</v>
      </c>
      <c r="C27" s="15" t="str">
        <f>'Fichier analyses'!$AF40</f>
        <v>NC</v>
      </c>
      <c r="D27" s="18"/>
      <c r="E27" s="18"/>
    </row>
    <row r="28" spans="2:11" x14ac:dyDescent="0.35">
      <c r="B28" s="68" t="s">
        <v>27</v>
      </c>
      <c r="C28" s="15" t="str">
        <f>'Fichier analyses'!$AF44</f>
        <v>NC</v>
      </c>
      <c r="D28" s="18"/>
      <c r="E28" s="18"/>
    </row>
    <row r="30" spans="2:11" x14ac:dyDescent="0.35">
      <c r="B30" s="16" t="s">
        <v>17</v>
      </c>
      <c r="C30" s="81" t="str">
        <f>'Fichier analyses'!$AF48</f>
        <v>NC</v>
      </c>
      <c r="D30" s="18"/>
      <c r="E30" s="18"/>
    </row>
    <row r="31" spans="2:11" x14ac:dyDescent="0.35">
      <c r="B31" s="68" t="s">
        <v>40</v>
      </c>
      <c r="C31" s="15" t="str">
        <f>'Fichier analyses'!AF49</f>
        <v>NC</v>
      </c>
      <c r="D31" s="18"/>
      <c r="E31" s="18"/>
    </row>
    <row r="32" spans="2:11" x14ac:dyDescent="0.35">
      <c r="B32" s="68" t="s">
        <v>15</v>
      </c>
      <c r="C32" s="15" t="str">
        <f>'Fichier analyses'!AF69</f>
        <v>NC</v>
      </c>
      <c r="D32" s="18"/>
      <c r="E32" s="18"/>
    </row>
    <row r="33" spans="2:11" x14ac:dyDescent="0.35">
      <c r="B33" s="68" t="s">
        <v>1</v>
      </c>
      <c r="C33" s="15" t="str">
        <f>'Fichier analyses'!AF101</f>
        <v>NC</v>
      </c>
      <c r="D33" s="18"/>
      <c r="E33" s="18"/>
    </row>
    <row r="34" spans="2:11" x14ac:dyDescent="0.35">
      <c r="B34" s="68" t="s">
        <v>16</v>
      </c>
      <c r="C34" s="15" t="str">
        <f>'Fichier analyses'!AF105</f>
        <v>NC</v>
      </c>
      <c r="D34" s="18"/>
      <c r="E34" s="18"/>
    </row>
    <row r="35" spans="2:11" ht="20.25" customHeight="1" x14ac:dyDescent="0.35"/>
    <row r="36" spans="2:11" ht="15.5" x14ac:dyDescent="0.35">
      <c r="B36" s="174" t="s">
        <v>235</v>
      </c>
      <c r="C36" s="174"/>
      <c r="D36" s="174"/>
      <c r="E36" s="174"/>
      <c r="F36" s="174"/>
      <c r="G36" s="174"/>
      <c r="H36" s="174"/>
      <c r="I36" s="174"/>
      <c r="J36" s="174"/>
      <c r="K36" s="174"/>
    </row>
    <row r="37" spans="2:11" x14ac:dyDescent="0.35">
      <c r="B37" s="184" t="s">
        <v>251</v>
      </c>
      <c r="C37" s="184"/>
      <c r="D37" s="184"/>
      <c r="E37" s="184"/>
      <c r="F37" s="184"/>
      <c r="G37" s="184"/>
      <c r="H37" s="184"/>
      <c r="I37" s="184"/>
      <c r="J37" s="184"/>
      <c r="K37" s="184"/>
    </row>
    <row r="38" spans="2:11" x14ac:dyDescent="0.35">
      <c r="B38" s="50" t="s">
        <v>376</v>
      </c>
      <c r="C38" s="108"/>
      <c r="D38" s="108"/>
      <c r="E38" s="108"/>
      <c r="F38" s="108"/>
      <c r="G38" s="108"/>
      <c r="H38" s="108"/>
      <c r="I38" s="108"/>
      <c r="J38" s="108"/>
      <c r="K38" s="108"/>
    </row>
    <row r="39" spans="2:11" x14ac:dyDescent="0.35">
      <c r="B39" s="108"/>
      <c r="C39" s="108"/>
      <c r="D39" s="108"/>
      <c r="E39" s="108"/>
      <c r="F39" s="108"/>
      <c r="G39" s="108"/>
      <c r="H39" s="108"/>
      <c r="I39" s="108"/>
      <c r="J39" s="108"/>
      <c r="K39" s="108"/>
    </row>
    <row r="40" spans="2:11" ht="20.25" customHeight="1" x14ac:dyDescent="0.35">
      <c r="B40" s="181" t="s">
        <v>377</v>
      </c>
      <c r="C40" s="181"/>
      <c r="D40" s="181"/>
      <c r="E40" s="181"/>
      <c r="F40" s="181"/>
      <c r="G40" s="181"/>
      <c r="H40" s="181"/>
      <c r="I40" s="181"/>
      <c r="J40" s="181"/>
      <c r="K40" s="49" t="str">
        <f>'Fichier analyses'!$AM3</f>
        <v>NC</v>
      </c>
    </row>
    <row r="41" spans="2:11" ht="20.25" customHeight="1" x14ac:dyDescent="0.35">
      <c r="B41" s="182" t="s">
        <v>378</v>
      </c>
      <c r="C41" s="182"/>
      <c r="D41" s="182"/>
      <c r="E41" s="182"/>
      <c r="F41" s="182"/>
      <c r="G41" s="182"/>
      <c r="H41" s="182"/>
      <c r="I41" s="182"/>
      <c r="J41" s="182"/>
      <c r="K41" s="49" t="str">
        <f>'Fichier analyses'!$AM4</f>
        <v>NC</v>
      </c>
    </row>
    <row r="42" spans="2:11" x14ac:dyDescent="0.35">
      <c r="B42" s="108"/>
      <c r="C42" s="108"/>
      <c r="D42" s="108"/>
      <c r="E42" s="108"/>
      <c r="F42" s="108"/>
      <c r="G42" s="108"/>
      <c r="H42" s="108"/>
      <c r="I42" s="108"/>
      <c r="J42" s="108"/>
      <c r="K42" s="108"/>
    </row>
    <row r="43" spans="2:11" x14ac:dyDescent="0.35">
      <c r="B43" s="50" t="s">
        <v>236</v>
      </c>
    </row>
    <row r="44" spans="2:11" x14ac:dyDescent="0.35">
      <c r="B44" s="48"/>
      <c r="C44" s="48"/>
      <c r="D44" s="48"/>
      <c r="E44" s="48"/>
      <c r="F44" s="48"/>
      <c r="G44" s="48"/>
      <c r="H44" s="48"/>
      <c r="I44" s="48"/>
      <c r="J44" s="48"/>
      <c r="K44" s="48"/>
    </row>
    <row r="45" spans="2:11" ht="20.25" customHeight="1" x14ac:dyDescent="0.35">
      <c r="B45" s="181" t="s">
        <v>370</v>
      </c>
      <c r="C45" s="181"/>
      <c r="D45" s="181"/>
      <c r="E45" s="181"/>
      <c r="F45" s="181"/>
      <c r="G45" s="181"/>
      <c r="H45" s="181"/>
      <c r="I45" s="181"/>
      <c r="J45" s="181"/>
      <c r="K45" s="49" t="str">
        <f>'Fichier analyses'!$AM7</f>
        <v>NC</v>
      </c>
    </row>
    <row r="46" spans="2:11" ht="20.25" customHeight="1" x14ac:dyDescent="0.35">
      <c r="B46" s="182" t="s">
        <v>371</v>
      </c>
      <c r="C46" s="182"/>
      <c r="D46" s="182"/>
      <c r="E46" s="182"/>
      <c r="F46" s="182"/>
      <c r="G46" s="182"/>
      <c r="H46" s="182"/>
      <c r="I46" s="182"/>
      <c r="J46" s="182"/>
      <c r="K46" s="49" t="str">
        <f>'Fichier analyses'!$AM8</f>
        <v>NC</v>
      </c>
    </row>
    <row r="47" spans="2:11" ht="20.25" customHeight="1" x14ac:dyDescent="0.35">
      <c r="B47" s="181" t="s">
        <v>239</v>
      </c>
      <c r="C47" s="181"/>
      <c r="D47" s="181"/>
      <c r="E47" s="181"/>
      <c r="F47" s="181"/>
      <c r="G47" s="181"/>
      <c r="H47" s="181"/>
      <c r="I47" s="181"/>
      <c r="J47" s="181"/>
      <c r="K47" s="49" t="str">
        <f>'Fichier analyses'!$AM10</f>
        <v>NC</v>
      </c>
    </row>
    <row r="48" spans="2:11" ht="20.25" customHeight="1" x14ac:dyDescent="0.35">
      <c r="B48" s="182" t="s">
        <v>238</v>
      </c>
      <c r="C48" s="182"/>
      <c r="D48" s="182"/>
      <c r="E48" s="182"/>
      <c r="F48" s="182"/>
      <c r="G48" s="182"/>
      <c r="H48" s="182"/>
      <c r="I48" s="182"/>
      <c r="J48" s="182"/>
      <c r="K48" s="49" t="str">
        <f>'Fichier analyses'!$AM11</f>
        <v>NC</v>
      </c>
    </row>
    <row r="49" spans="2:11" ht="20.25" customHeight="1" x14ac:dyDescent="0.35">
      <c r="B49" s="113" t="s">
        <v>359</v>
      </c>
      <c r="C49" s="114"/>
      <c r="D49" s="114"/>
      <c r="E49" s="114"/>
      <c r="F49" s="114"/>
      <c r="G49" s="114"/>
      <c r="H49" s="114"/>
      <c r="I49" s="114"/>
      <c r="J49" s="115"/>
      <c r="K49" s="49" t="str">
        <f>'Fichier analyses'!$AM15</f>
        <v>NC</v>
      </c>
    </row>
    <row r="50" spans="2:11" ht="20.25" customHeight="1" x14ac:dyDescent="0.35">
      <c r="B50" s="113" t="s">
        <v>466</v>
      </c>
      <c r="C50" s="114"/>
      <c r="D50" s="114"/>
      <c r="E50" s="114"/>
      <c r="F50" s="114"/>
      <c r="G50" s="114"/>
      <c r="H50" s="114"/>
      <c r="I50" s="114"/>
      <c r="J50" s="115"/>
      <c r="K50" s="49" t="str">
        <f>'Fichier analyses'!$AM17</f>
        <v>NC</v>
      </c>
    </row>
    <row r="51" spans="2:11" ht="20.25" customHeight="1" x14ac:dyDescent="0.35">
      <c r="B51" s="181" t="s">
        <v>240</v>
      </c>
      <c r="C51" s="181"/>
      <c r="D51" s="181"/>
      <c r="E51" s="181"/>
      <c r="F51" s="181"/>
      <c r="G51" s="181"/>
      <c r="H51" s="181"/>
      <c r="I51" s="181"/>
      <c r="J51" s="181"/>
      <c r="K51" s="49" t="str">
        <f>'Fichier analyses'!$AM22</f>
        <v>NC</v>
      </c>
    </row>
    <row r="52" spans="2:11" ht="20.25" customHeight="1" x14ac:dyDescent="0.35">
      <c r="B52" s="182" t="s">
        <v>241</v>
      </c>
      <c r="C52" s="182"/>
      <c r="D52" s="182"/>
      <c r="E52" s="182"/>
      <c r="F52" s="182"/>
      <c r="G52" s="182"/>
      <c r="H52" s="182"/>
      <c r="I52" s="182"/>
      <c r="J52" s="182"/>
      <c r="K52" s="49" t="str">
        <f>'Fichier analyses'!$AM23</f>
        <v>NC</v>
      </c>
    </row>
    <row r="53" spans="2:11" ht="20.25" customHeight="1" x14ac:dyDescent="0.35">
      <c r="B53" s="182" t="s">
        <v>242</v>
      </c>
      <c r="C53" s="182"/>
      <c r="D53" s="182"/>
      <c r="E53" s="182"/>
      <c r="F53" s="182"/>
      <c r="G53" s="182"/>
      <c r="H53" s="182"/>
      <c r="I53" s="182"/>
      <c r="J53" s="182"/>
      <c r="K53" s="49" t="str">
        <f>'Fichier analyses'!$AM25</f>
        <v>NC</v>
      </c>
    </row>
    <row r="54" spans="2:11" ht="20.25" customHeight="1" x14ac:dyDescent="0.35">
      <c r="B54" s="142" t="s">
        <v>467</v>
      </c>
      <c r="C54" s="142"/>
      <c r="D54" s="142"/>
      <c r="E54" s="142"/>
      <c r="F54" s="142"/>
      <c r="G54" s="142"/>
      <c r="H54" s="142"/>
      <c r="I54" s="142"/>
      <c r="J54" s="142"/>
      <c r="K54" s="49" t="str">
        <f>'Fichier analyses'!$AM27</f>
        <v>NC</v>
      </c>
    </row>
    <row r="55" spans="2:11" ht="20.25" customHeight="1" x14ac:dyDescent="0.35">
      <c r="B55" s="182" t="s">
        <v>243</v>
      </c>
      <c r="C55" s="182"/>
      <c r="D55" s="182"/>
      <c r="E55" s="182"/>
      <c r="F55" s="182"/>
      <c r="G55" s="182"/>
      <c r="H55" s="182"/>
      <c r="I55" s="182"/>
      <c r="J55" s="182"/>
      <c r="K55" s="49" t="str">
        <f>'Fichier analyses'!$AM29</f>
        <v>NC</v>
      </c>
    </row>
    <row r="56" spans="2:11" ht="20.25" customHeight="1" x14ac:dyDescent="0.35">
      <c r="B56" s="182" t="s">
        <v>244</v>
      </c>
      <c r="C56" s="182"/>
      <c r="D56" s="182"/>
      <c r="E56" s="182"/>
      <c r="F56" s="182"/>
      <c r="G56" s="182"/>
      <c r="H56" s="182"/>
      <c r="I56" s="182"/>
      <c r="J56" s="182"/>
      <c r="K56" s="49" t="str">
        <f>'Fichier analyses'!$AM31</f>
        <v>NC</v>
      </c>
    </row>
    <row r="57" spans="2:11" ht="20.25" customHeight="1" x14ac:dyDescent="0.35">
      <c r="B57" s="182" t="s">
        <v>245</v>
      </c>
      <c r="C57" s="182"/>
      <c r="D57" s="182"/>
      <c r="E57" s="182"/>
      <c r="F57" s="182"/>
      <c r="G57" s="182"/>
      <c r="H57" s="182"/>
      <c r="I57" s="182"/>
      <c r="J57" s="182"/>
      <c r="K57" s="49" t="str">
        <f>'Fichier analyses'!$AM39</f>
        <v>NC</v>
      </c>
    </row>
    <row r="58" spans="2:11" ht="20.25" customHeight="1" x14ac:dyDescent="0.35">
      <c r="B58" s="175" t="s">
        <v>461</v>
      </c>
      <c r="C58" s="176"/>
      <c r="D58" s="176"/>
      <c r="E58" s="176"/>
      <c r="F58" s="176"/>
      <c r="G58" s="176"/>
      <c r="H58" s="176"/>
      <c r="I58" s="176"/>
      <c r="J58" s="177"/>
      <c r="K58" s="154" t="str">
        <f>'Fichier analyses'!$AM67</f>
        <v>NC</v>
      </c>
    </row>
    <row r="59" spans="2:11" ht="20.25" customHeight="1" x14ac:dyDescent="0.35">
      <c r="B59" s="178" t="s">
        <v>246</v>
      </c>
      <c r="C59" s="179"/>
      <c r="D59" s="179"/>
      <c r="E59" s="179"/>
      <c r="F59" s="179"/>
      <c r="G59" s="179"/>
      <c r="H59" s="179"/>
      <c r="I59" s="179"/>
      <c r="J59" s="180"/>
      <c r="K59" s="49" t="str">
        <f>'Fichier analyses'!$AM151</f>
        <v>NC</v>
      </c>
    </row>
    <row r="60" spans="2:11" ht="20.25" customHeight="1" x14ac:dyDescent="0.35">
      <c r="B60" s="178" t="s">
        <v>247</v>
      </c>
      <c r="C60" s="179"/>
      <c r="D60" s="179"/>
      <c r="E60" s="179"/>
      <c r="F60" s="179"/>
      <c r="G60" s="179"/>
      <c r="H60" s="179"/>
      <c r="I60" s="179"/>
      <c r="J60" s="180"/>
      <c r="K60" s="49" t="str">
        <f>'Fichier analyses'!$AM155</f>
        <v>NC</v>
      </c>
    </row>
    <row r="61" spans="2:11" ht="20.25" customHeight="1" x14ac:dyDescent="0.35">
      <c r="B61" s="178" t="s">
        <v>248</v>
      </c>
      <c r="C61" s="179"/>
      <c r="D61" s="179"/>
      <c r="E61" s="179"/>
      <c r="F61" s="179"/>
      <c r="G61" s="179"/>
      <c r="H61" s="179"/>
      <c r="I61" s="179"/>
      <c r="J61" s="180"/>
      <c r="K61" s="49" t="str">
        <f>'Fichier analyses'!$AM157</f>
        <v>NC</v>
      </c>
    </row>
    <row r="62" spans="2:11" ht="15" customHeight="1" x14ac:dyDescent="0.35"/>
    <row r="63" spans="2:11" ht="15" customHeight="1" x14ac:dyDescent="0.35">
      <c r="B63" s="50" t="s">
        <v>381</v>
      </c>
    </row>
    <row r="64" spans="2:11" ht="15" customHeight="1" x14ac:dyDescent="0.35"/>
    <row r="65" spans="2:11" ht="20.25" customHeight="1" x14ac:dyDescent="0.35">
      <c r="B65" s="181" t="s">
        <v>382</v>
      </c>
      <c r="C65" s="181"/>
      <c r="D65" s="181"/>
      <c r="E65" s="181"/>
      <c r="F65" s="181"/>
      <c r="G65" s="181"/>
      <c r="H65" s="181"/>
      <c r="I65" s="181"/>
      <c r="J65" s="181"/>
      <c r="K65" s="49" t="str">
        <f>'Fichier analyses'!$AM33</f>
        <v>NC</v>
      </c>
    </row>
    <row r="66" spans="2:11" ht="20.25" customHeight="1" x14ac:dyDescent="0.35">
      <c r="B66" s="182" t="s">
        <v>383</v>
      </c>
      <c r="C66" s="182"/>
      <c r="D66" s="182"/>
      <c r="E66" s="182"/>
      <c r="F66" s="182"/>
      <c r="G66" s="182"/>
      <c r="H66" s="182"/>
      <c r="I66" s="182"/>
      <c r="J66" s="182"/>
      <c r="K66" s="49" t="str">
        <f>'Fichier analyses'!$AM34</f>
        <v>NC</v>
      </c>
    </row>
    <row r="67" spans="2:11" ht="15" customHeight="1" x14ac:dyDescent="0.35"/>
    <row r="68" spans="2:11" ht="15" customHeight="1" x14ac:dyDescent="0.35">
      <c r="B68" s="50" t="s">
        <v>365</v>
      </c>
    </row>
    <row r="69" spans="2:11" ht="15" customHeight="1" x14ac:dyDescent="0.35">
      <c r="B69" s="50"/>
    </row>
    <row r="70" spans="2:11" ht="20.25" customHeight="1" x14ac:dyDescent="0.35">
      <c r="B70" s="181" t="s">
        <v>366</v>
      </c>
      <c r="C70" s="181"/>
      <c r="D70" s="181"/>
      <c r="E70" s="181"/>
      <c r="F70" s="181"/>
      <c r="G70" s="181"/>
      <c r="H70" s="181"/>
      <c r="I70" s="181"/>
      <c r="J70" s="181"/>
      <c r="K70" s="49" t="str">
        <f>'Fichier analyses'!$AM159</f>
        <v>NC</v>
      </c>
    </row>
    <row r="71" spans="2:11" ht="20.25" customHeight="1" x14ac:dyDescent="0.35">
      <c r="B71" s="182" t="s">
        <v>367</v>
      </c>
      <c r="C71" s="182"/>
      <c r="D71" s="182"/>
      <c r="E71" s="182"/>
      <c r="F71" s="182"/>
      <c r="G71" s="182"/>
      <c r="H71" s="182"/>
      <c r="I71" s="182"/>
      <c r="J71" s="182"/>
      <c r="K71" s="49" t="str">
        <f>'Fichier analyses'!$AM160</f>
        <v>NC</v>
      </c>
    </row>
    <row r="72" spans="2:11" ht="20.25" customHeight="1" x14ac:dyDescent="0.35">
      <c r="B72" s="182" t="s">
        <v>385</v>
      </c>
      <c r="C72" s="182"/>
      <c r="D72" s="182"/>
      <c r="E72" s="182"/>
      <c r="F72" s="182"/>
      <c r="G72" s="182"/>
      <c r="H72" s="182"/>
      <c r="I72" s="182"/>
      <c r="J72" s="182"/>
      <c r="K72" s="49" t="str">
        <f>'Fichier analyses'!$AM162</f>
        <v>NC</v>
      </c>
    </row>
    <row r="73" spans="2:11" ht="15" customHeight="1" x14ac:dyDescent="0.35"/>
    <row r="74" spans="2:11" ht="15" customHeight="1" x14ac:dyDescent="0.35">
      <c r="B74" s="50" t="s">
        <v>237</v>
      </c>
    </row>
    <row r="75" spans="2:11" ht="15" customHeight="1" x14ac:dyDescent="0.35">
      <c r="B75" s="48"/>
      <c r="C75" s="48"/>
      <c r="D75" s="48"/>
      <c r="E75" s="48"/>
      <c r="F75" s="48"/>
      <c r="G75" s="48"/>
      <c r="H75" s="48"/>
      <c r="I75" s="17"/>
      <c r="J75" s="17"/>
      <c r="K75" s="17"/>
    </row>
    <row r="76" spans="2:11" ht="20.25" customHeight="1" x14ac:dyDescent="0.35">
      <c r="B76" s="181" t="s">
        <v>250</v>
      </c>
      <c r="C76" s="181"/>
      <c r="D76" s="181"/>
      <c r="E76" s="181"/>
      <c r="F76" s="181"/>
      <c r="G76" s="181"/>
      <c r="H76" s="181"/>
      <c r="I76" s="181"/>
      <c r="J76" s="181"/>
      <c r="K76" s="49" t="str">
        <f>'Fichier analyses'!$AM165</f>
        <v>NC</v>
      </c>
    </row>
    <row r="77" spans="2:11" ht="20.25" customHeight="1" x14ac:dyDescent="0.35">
      <c r="B77" s="175" t="s">
        <v>462</v>
      </c>
      <c r="C77" s="176"/>
      <c r="D77" s="176"/>
      <c r="E77" s="176"/>
      <c r="F77" s="176"/>
      <c r="G77" s="176"/>
      <c r="H77" s="176"/>
      <c r="I77" s="176"/>
      <c r="J77" s="177"/>
      <c r="K77" s="154" t="str">
        <f>'Fichier analyses'!$AM166</f>
        <v>NC</v>
      </c>
    </row>
    <row r="78" spans="2:11" ht="20.25" customHeight="1" x14ac:dyDescent="0.35">
      <c r="B78" s="175" t="s">
        <v>464</v>
      </c>
      <c r="C78" s="176"/>
      <c r="D78" s="176"/>
      <c r="E78" s="176"/>
      <c r="F78" s="176"/>
      <c r="G78" s="176"/>
      <c r="H78" s="176"/>
      <c r="I78" s="176"/>
      <c r="J78" s="177"/>
      <c r="K78" s="154" t="str">
        <f>'Fichier analyses'!$AM171</f>
        <v>NC</v>
      </c>
    </row>
    <row r="79" spans="2:11" ht="20.25" customHeight="1" x14ac:dyDescent="0.35">
      <c r="B79" s="139" t="s">
        <v>463</v>
      </c>
      <c r="C79" s="140"/>
      <c r="D79" s="140"/>
      <c r="E79" s="140"/>
      <c r="F79" s="140"/>
      <c r="G79" s="140"/>
      <c r="H79" s="140"/>
      <c r="I79" s="140"/>
      <c r="J79" s="141"/>
      <c r="K79" s="154" t="str">
        <f>'Fichier analyses'!$AM174</f>
        <v>NC</v>
      </c>
    </row>
    <row r="80" spans="2:11" ht="20.25" customHeight="1" x14ac:dyDescent="0.35">
      <c r="B80" s="182" t="s">
        <v>249</v>
      </c>
      <c r="C80" s="182"/>
      <c r="D80" s="182"/>
      <c r="E80" s="182"/>
      <c r="F80" s="182"/>
      <c r="G80" s="182"/>
      <c r="H80" s="182"/>
      <c r="I80" s="182"/>
      <c r="J80" s="182"/>
      <c r="K80" s="49" t="str">
        <f>'Fichier analyses'!$AM177</f>
        <v>NC</v>
      </c>
    </row>
    <row r="81" spans="2:11" ht="20.25" customHeight="1" x14ac:dyDescent="0.35">
      <c r="B81" s="181" t="s">
        <v>362</v>
      </c>
      <c r="C81" s="181"/>
      <c r="D81" s="181"/>
      <c r="E81" s="181"/>
      <c r="F81" s="181"/>
      <c r="G81" s="181"/>
      <c r="H81" s="181"/>
      <c r="I81" s="181"/>
      <c r="J81" s="181"/>
      <c r="K81" s="49" t="str">
        <f>'Fichier analyses'!$AM180</f>
        <v>NC</v>
      </c>
    </row>
    <row r="82" spans="2:11" ht="20.25" customHeight="1" x14ac:dyDescent="0.35">
      <c r="B82" s="182" t="s">
        <v>363</v>
      </c>
      <c r="C82" s="182"/>
      <c r="D82" s="182"/>
      <c r="E82" s="182"/>
      <c r="F82" s="182"/>
      <c r="G82" s="182"/>
      <c r="H82" s="182"/>
      <c r="I82" s="182"/>
      <c r="J82" s="182"/>
      <c r="K82" s="49" t="str">
        <f>'Fichier analyses'!$AM181</f>
        <v>NC</v>
      </c>
    </row>
    <row r="84" spans="2:11" ht="15.5" x14ac:dyDescent="0.35">
      <c r="B84" s="174" t="s">
        <v>252</v>
      </c>
      <c r="C84" s="174"/>
      <c r="D84" s="174"/>
      <c r="E84" s="174"/>
      <c r="F84" s="174"/>
      <c r="G84" s="174"/>
      <c r="H84" s="174"/>
      <c r="I84" s="174"/>
      <c r="J84" s="174"/>
      <c r="K84" s="174"/>
    </row>
  </sheetData>
  <mergeCells count="33">
    <mergeCell ref="B40:J40"/>
    <mergeCell ref="B41:J41"/>
    <mergeCell ref="B65:J65"/>
    <mergeCell ref="B66:J66"/>
    <mergeCell ref="B72:J72"/>
    <mergeCell ref="B47:J47"/>
    <mergeCell ref="B84:K84"/>
    <mergeCell ref="B76:J76"/>
    <mergeCell ref="B77:J77"/>
    <mergeCell ref="B78:J78"/>
    <mergeCell ref="B60:J60"/>
    <mergeCell ref="B61:J61"/>
    <mergeCell ref="B81:J81"/>
    <mergeCell ref="B82:J82"/>
    <mergeCell ref="B70:J70"/>
    <mergeCell ref="B71:J71"/>
    <mergeCell ref="B80:J80"/>
    <mergeCell ref="B9:K9"/>
    <mergeCell ref="B21:K21"/>
    <mergeCell ref="B36:K36"/>
    <mergeCell ref="B58:J58"/>
    <mergeCell ref="B59:J59"/>
    <mergeCell ref="B45:J45"/>
    <mergeCell ref="B51:J51"/>
    <mergeCell ref="B55:J55"/>
    <mergeCell ref="B56:J56"/>
    <mergeCell ref="B57:J57"/>
    <mergeCell ref="B46:J46"/>
    <mergeCell ref="B52:J52"/>
    <mergeCell ref="B53:J53"/>
    <mergeCell ref="C11:E11"/>
    <mergeCell ref="B37:K37"/>
    <mergeCell ref="B48:J48"/>
  </mergeCells>
  <conditionalFormatting sqref="H12 K12 C13:E13 K16 C23 C30">
    <cfRule type="cellIs" dxfId="56" priority="13" operator="between">
      <formula>80%</formula>
      <formula>100%</formula>
    </cfRule>
    <cfRule type="cellIs" dxfId="55" priority="14" operator="between">
      <formula>50%</formula>
      <formula>79.999999%</formula>
    </cfRule>
    <cfRule type="cellIs" dxfId="54" priority="18" operator="between">
      <formula>0%</formula>
      <formula>49.99999%</formula>
    </cfRule>
  </conditionalFormatting>
  <conditionalFormatting sqref="K40:K41 K45:K61">
    <cfRule type="cellIs" dxfId="53" priority="7" operator="between">
      <formula>0%</formula>
      <formula>49.999999%</formula>
    </cfRule>
    <cfRule type="cellIs" dxfId="52" priority="8" operator="between">
      <formula>50%</formula>
      <formula>79.999999%</formula>
    </cfRule>
    <cfRule type="cellIs" dxfId="51" priority="9" operator="between">
      <formula>80%</formula>
      <formula>100%</formula>
    </cfRule>
  </conditionalFormatting>
  <conditionalFormatting sqref="K65:K66">
    <cfRule type="cellIs" dxfId="50" priority="4" operator="between">
      <formula>0%</formula>
      <formula>49.999999%</formula>
    </cfRule>
    <cfRule type="cellIs" dxfId="49" priority="5" operator="between">
      <formula>50%</formula>
      <formula>79.999999%</formula>
    </cfRule>
    <cfRule type="cellIs" dxfId="48" priority="6" operator="between">
      <formula>80%</formula>
      <formula>100%</formula>
    </cfRule>
  </conditionalFormatting>
  <conditionalFormatting sqref="K70:K72">
    <cfRule type="cellIs" dxfId="47" priority="10" operator="between">
      <formula>0%</formula>
      <formula>49.999999%</formula>
    </cfRule>
    <cfRule type="cellIs" dxfId="46" priority="11" operator="between">
      <formula>50%</formula>
      <formula>79.999999%</formula>
    </cfRule>
    <cfRule type="cellIs" dxfId="45" priority="12" operator="between">
      <formula>80%</formula>
      <formula>100%</formula>
    </cfRule>
  </conditionalFormatting>
  <conditionalFormatting sqref="K76:K82">
    <cfRule type="cellIs" dxfId="44" priority="1" operator="between">
      <formula>0%</formula>
      <formula>49.999999%</formula>
    </cfRule>
    <cfRule type="cellIs" dxfId="43" priority="2" operator="between">
      <formula>50%</formula>
      <formula>79.999999%</formula>
    </cfRule>
    <cfRule type="cellIs" dxfId="42" priority="3" operator="between">
      <formula>80%</formula>
      <formula>100%</formula>
    </cfRule>
  </conditionalFormatting>
  <pageMargins left="0.70866141732283472" right="0.70866141732283472" top="0.62992125984251968" bottom="0.39370078740157483" header="0" footer="0"/>
  <pageSetup paperSize="8" orientation="landscape" r:id="rId1"/>
  <headerFooter>
    <oddHeader>&amp;C&amp;G&amp;R&amp;P</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9">
    <tabColor theme="5" tint="-0.249977111117893"/>
  </sheetPr>
  <dimension ref="A1:I172"/>
  <sheetViews>
    <sheetView workbookViewId="0">
      <pane ySplit="8" topLeftCell="A124" activePane="bottomLeft" state="frozen"/>
      <selection pane="bottomLeft" activeCell="B18" sqref="B18"/>
    </sheetView>
  </sheetViews>
  <sheetFormatPr baseColWidth="10" defaultColWidth="11.453125" defaultRowHeight="14.5" x14ac:dyDescent="0.35"/>
  <cols>
    <col min="1" max="1" width="9.453125" customWidth="1"/>
    <col min="2" max="2" width="90" customWidth="1"/>
    <col min="3" max="3" width="11.54296875" bestFit="1" customWidth="1"/>
    <col min="4" max="4" width="56.1796875" customWidth="1"/>
    <col min="5" max="5" width="17.81640625" customWidth="1"/>
    <col min="6" max="6" width="12.54296875" customWidth="1"/>
    <col min="7" max="7" width="14.54296875" customWidth="1"/>
  </cols>
  <sheetData>
    <row r="1" spans="1:9" x14ac:dyDescent="0.35">
      <c r="I1" s="92" t="s">
        <v>304</v>
      </c>
    </row>
    <row r="2" spans="1:9" x14ac:dyDescent="0.35">
      <c r="I2" s="92" t="s">
        <v>303</v>
      </c>
    </row>
    <row r="3" spans="1:9" x14ac:dyDescent="0.35">
      <c r="I3" s="92" t="s">
        <v>305</v>
      </c>
    </row>
    <row r="4" spans="1:9" x14ac:dyDescent="0.35">
      <c r="I4" s="92" t="s">
        <v>306</v>
      </c>
    </row>
    <row r="8" spans="1:9" ht="27" customHeight="1" x14ac:dyDescent="0.35">
      <c r="A8" s="86" t="s">
        <v>296</v>
      </c>
      <c r="B8" s="86" t="s">
        <v>302</v>
      </c>
      <c r="C8" s="86" t="s">
        <v>301</v>
      </c>
      <c r="D8" s="86" t="s">
        <v>297</v>
      </c>
      <c r="E8" s="86" t="s">
        <v>298</v>
      </c>
      <c r="F8" s="86" t="s">
        <v>299</v>
      </c>
      <c r="G8" s="86" t="s">
        <v>300</v>
      </c>
    </row>
    <row r="9" spans="1:9" ht="15" thickBot="1" x14ac:dyDescent="0.4"/>
    <row r="10" spans="1:9" ht="27" customHeight="1" thickBot="1" x14ac:dyDescent="0.4">
      <c r="A10" s="185" t="s">
        <v>265</v>
      </c>
      <c r="B10" s="186"/>
      <c r="C10" s="186"/>
      <c r="D10" s="186"/>
      <c r="E10" s="186"/>
      <c r="F10" s="186"/>
      <c r="G10" s="187"/>
    </row>
    <row r="12" spans="1:9" ht="21" customHeight="1" x14ac:dyDescent="0.35">
      <c r="A12" s="93" t="s">
        <v>121</v>
      </c>
      <c r="B12" s="93"/>
      <c r="C12" s="93"/>
      <c r="D12" s="93"/>
      <c r="E12" s="93"/>
      <c r="F12" s="93"/>
      <c r="G12" s="93"/>
    </row>
    <row r="13" spans="1:9" x14ac:dyDescent="0.35">
      <c r="A13" s="172" t="s">
        <v>96</v>
      </c>
      <c r="B13" s="172"/>
      <c r="C13" s="172"/>
      <c r="D13" s="172"/>
      <c r="E13" s="172"/>
      <c r="F13" s="172"/>
      <c r="G13" s="172"/>
    </row>
    <row r="14" spans="1:9" ht="29" x14ac:dyDescent="0.35">
      <c r="A14" s="87">
        <f>'Audit flash'!A12</f>
        <v>1</v>
      </c>
      <c r="B14" s="88" t="str">
        <f>'Audit flash'!B12</f>
        <v>Une politique qualité et sécurité de la prise en charge médicamenteuse est  validée dans le projet d'établissement</v>
      </c>
      <c r="C14" s="104" t="str">
        <f>'Fichier analyses'!J6</f>
        <v>NC</v>
      </c>
      <c r="D14" s="89"/>
      <c r="E14" s="89"/>
      <c r="F14" s="90"/>
      <c r="G14" s="91"/>
    </row>
    <row r="15" spans="1:9" x14ac:dyDescent="0.35">
      <c r="A15" s="87">
        <f>'Audit flash'!A13</f>
        <v>2</v>
      </c>
      <c r="B15" s="88" t="str">
        <f>'Audit flash'!B13</f>
        <v>L'organisation du circuit du médicament est abordée dans le cadre du conseil de la vie sociale</v>
      </c>
      <c r="C15" s="104" t="str">
        <f>'Fichier analyses'!J7</f>
        <v>NC</v>
      </c>
      <c r="D15" s="89"/>
      <c r="E15" s="89"/>
      <c r="F15" s="90"/>
      <c r="G15" s="91"/>
    </row>
    <row r="16" spans="1:9" x14ac:dyDescent="0.35">
      <c r="A16" s="87">
        <f>'Audit flash'!A14</f>
        <v>3</v>
      </c>
      <c r="B16" s="88" t="str">
        <f>'Audit flash'!B14</f>
        <v xml:space="preserve">Il existe un référent PECM identifié et connu au sein de l'établissement </v>
      </c>
      <c r="C16" s="104" t="str">
        <f>'Fichier analyses'!J8</f>
        <v>NC</v>
      </c>
      <c r="D16" s="89"/>
      <c r="E16" s="89"/>
      <c r="F16" s="90"/>
      <c r="G16" s="91"/>
    </row>
    <row r="17" spans="1:7" ht="29" x14ac:dyDescent="0.35">
      <c r="A17" s="87">
        <f>'Audit flash'!A15</f>
        <v>4</v>
      </c>
      <c r="B17" s="88" t="str">
        <f>'Audit flash'!B15</f>
        <v>L'établissement a communiqué en interne sur les enjeux de la sécurisation de la PECM et les risques d'erreurs médicamenteuses</v>
      </c>
      <c r="C17" s="104" t="str">
        <f>'Fichier analyses'!J9</f>
        <v>NC</v>
      </c>
      <c r="D17" s="89"/>
      <c r="E17" s="89"/>
      <c r="F17" s="90"/>
      <c r="G17" s="91"/>
    </row>
    <row r="18" spans="1:7" ht="29" x14ac:dyDescent="0.35">
      <c r="A18" s="87">
        <f>'Audit flash'!A16</f>
        <v>5</v>
      </c>
      <c r="B18" s="88" t="str">
        <f>'Audit flash'!B16</f>
        <v>L'établissement a schématisé les étapes du circuit du médicament. Ce schéma est à jour et est facilement consultable par tous</v>
      </c>
      <c r="C18" s="104" t="str">
        <f>'Fichier analyses'!J10</f>
        <v>NC</v>
      </c>
      <c r="D18" s="89"/>
      <c r="E18" s="89"/>
      <c r="F18" s="90"/>
      <c r="G18" s="91"/>
    </row>
    <row r="19" spans="1:7" x14ac:dyDescent="0.35">
      <c r="A19" s="87">
        <f>'Audit flash'!A17</f>
        <v>6</v>
      </c>
      <c r="B19" s="88" t="str">
        <f>'Audit flash'!B17</f>
        <v>L'établissement a constitué et réuni un comité PECM</v>
      </c>
      <c r="C19" s="104" t="str">
        <f>'Fichier analyses'!J11</f>
        <v>NC</v>
      </c>
      <c r="D19" s="89"/>
      <c r="E19" s="89"/>
      <c r="F19" s="90"/>
      <c r="G19" s="91"/>
    </row>
    <row r="20" spans="1:7" ht="43.5" x14ac:dyDescent="0.35">
      <c r="A20" s="87">
        <f>'Audit flash'!A18</f>
        <v>7</v>
      </c>
      <c r="B20" s="88" t="str">
        <f>'Audit flash'!B18</f>
        <v xml:space="preserve">Le médecin coordonnateur, en lien avec le pharmacien référent, définit les objectifs spécifiques à votre établissement pour améliorer certaines pratiques de prescription (médicament potentiellement inapproprié comme IPP, psychotropes..., adaptation de posologie /forme galénique…) </v>
      </c>
      <c r="C20" s="104" t="str">
        <f>'Fichier analyses'!J12</f>
        <v>NC</v>
      </c>
      <c r="D20" s="89"/>
      <c r="E20" s="89"/>
      <c r="F20" s="90"/>
      <c r="G20" s="91"/>
    </row>
    <row r="21" spans="1:7" x14ac:dyDescent="0.35">
      <c r="A21" s="87">
        <f>'Audit flash'!A19</f>
        <v>8</v>
      </c>
      <c r="B21" s="88" t="str">
        <f>'Audit flash'!B19</f>
        <v>L'établissement réalise une évaluation de la PECM avec une périodicité définie</v>
      </c>
      <c r="C21" s="104" t="str">
        <f>'Fichier analyses'!J13</f>
        <v>NC</v>
      </c>
      <c r="D21" s="89"/>
      <c r="E21" s="89"/>
      <c r="F21" s="90"/>
      <c r="G21" s="91"/>
    </row>
    <row r="22" spans="1:7" ht="29" x14ac:dyDescent="0.35">
      <c r="A22" s="87">
        <f>'Audit flash'!A20</f>
        <v>9</v>
      </c>
      <c r="B22" s="88" t="str">
        <f>'Audit flash'!B20</f>
        <v>Un plan d'action personnalisé est mis en place à la suite d'un auto-diagnostic, de l'analyse des évènements indésirables et des situations à risque</v>
      </c>
      <c r="C22" s="104" t="str">
        <f>'Fichier analyses'!J14</f>
        <v>NC</v>
      </c>
      <c r="D22" s="89"/>
      <c r="E22" s="89"/>
      <c r="F22" s="90"/>
      <c r="G22" s="91"/>
    </row>
    <row r="23" spans="1:7" x14ac:dyDescent="0.35">
      <c r="A23" s="87">
        <f>'Audit flash'!A21</f>
        <v>10</v>
      </c>
      <c r="B23" s="88" t="str">
        <f>'Audit flash'!B21</f>
        <v xml:space="preserve">Les résidents présentant des risques dans la prise en charge médicamenteuse sont identifiés </v>
      </c>
      <c r="C23" s="104" t="str">
        <f>'Fichier analyses'!J15</f>
        <v>NC</v>
      </c>
      <c r="D23" s="89"/>
      <c r="E23" s="89"/>
      <c r="F23" s="90"/>
      <c r="G23" s="91"/>
    </row>
    <row r="24" spans="1:7" ht="29" x14ac:dyDescent="0.35">
      <c r="A24" s="87">
        <f>'Audit flash'!A22</f>
        <v>11</v>
      </c>
      <c r="B24" s="88" t="str">
        <f>'Audit flash'!B22</f>
        <v>Les professionnels dans votre établissement ont coconstruit la stratégie de prise en charge de la douleur des personnes accompagnées avec une réévaluation régulière</v>
      </c>
      <c r="C24" s="104" t="str">
        <f>'Fichier analyses'!J16</f>
        <v>NC</v>
      </c>
      <c r="D24" s="89"/>
      <c r="E24" s="89"/>
      <c r="F24" s="90"/>
      <c r="G24" s="91"/>
    </row>
    <row r="25" spans="1:7" ht="43.5" x14ac:dyDescent="0.35">
      <c r="A25" s="87">
        <f>'Audit flash'!A23</f>
        <v>12</v>
      </c>
      <c r="B25" s="88" t="str">
        <f>'Audit flash'!B23</f>
        <v>Vous avez identifié dans votre établissement des médicaments "à risque" (anticoagulant, insuline, médicament stupéfiant ou assimilé stupéfiant (ex: Morphine, Oxycodone, Fentanyl, Midazolam…) et mis en place des dispositions spécifiques de gestion / préparation / administration</v>
      </c>
      <c r="C25" s="104" t="str">
        <f>'Fichier analyses'!J17</f>
        <v>NC</v>
      </c>
      <c r="D25" s="89"/>
      <c r="E25" s="89"/>
      <c r="F25" s="90"/>
      <c r="G25" s="91"/>
    </row>
    <row r="26" spans="1:7" ht="29" x14ac:dyDescent="0.35">
      <c r="A26" s="87">
        <f>'Audit flash'!A24</f>
        <v>13</v>
      </c>
      <c r="B26" s="88" t="str">
        <f>'Audit flash'!B24</f>
        <v>Vous avez une stratégie pour limiter l'antibiorésistance et le recours aux antibiotiques critiques qui sont particulièrement générateurs de résistances bactériennes (ex dans les infections urinaires)</v>
      </c>
      <c r="C26" s="104" t="str">
        <f>'Fichier analyses'!J18</f>
        <v>NC</v>
      </c>
      <c r="D26" s="89"/>
      <c r="E26" s="89"/>
      <c r="F26" s="90"/>
      <c r="G26" s="91"/>
    </row>
    <row r="27" spans="1:7" ht="58" x14ac:dyDescent="0.35">
      <c r="A27" s="87">
        <f>'Audit flash'!A25</f>
        <v>14</v>
      </c>
      <c r="B27" s="88" t="str">
        <f>'Audit flash'!B25</f>
        <v>Pour les établissements sans pharmacie à usage interne (PUI), une convention existe entre votre établissement et la pharmacie d'officine.
Pour les établissements avec PUI, une procédure définit les liens organisationnels avec la PUI</v>
      </c>
      <c r="C27" s="104" t="str">
        <f>'Fichier analyses'!J19</f>
        <v>NC</v>
      </c>
      <c r="D27" s="89"/>
      <c r="E27" s="89"/>
      <c r="F27" s="90"/>
      <c r="G27" s="91"/>
    </row>
    <row r="28" spans="1:7" ht="15" customHeight="1" x14ac:dyDescent="0.35">
      <c r="A28" s="172" t="str">
        <f>'Audit flash'!A26</f>
        <v>Evènements indésirables</v>
      </c>
      <c r="B28" s="172"/>
      <c r="C28" s="172"/>
      <c r="D28" s="172"/>
      <c r="E28" s="172"/>
      <c r="F28" s="172"/>
      <c r="G28" s="172"/>
    </row>
    <row r="29" spans="1:7" ht="29" x14ac:dyDescent="0.35">
      <c r="A29" s="87">
        <f>'Audit flash'!A27</f>
        <v>15</v>
      </c>
      <c r="B29" s="88" t="str">
        <f>'Audit flash'!B27</f>
        <v>Une fiche de signalement des évènements indésirables médicamenteux est à disposition des professionnels</v>
      </c>
      <c r="C29" s="104" t="str">
        <f>'Fichier analyses'!J21</f>
        <v>NC</v>
      </c>
      <c r="D29" s="89"/>
      <c r="E29" s="89"/>
      <c r="F29" s="90"/>
      <c r="G29" s="91"/>
    </row>
    <row r="30" spans="1:7" ht="43.5" x14ac:dyDescent="0.35">
      <c r="A30" s="87">
        <f>'Audit flash'!A28</f>
        <v>16</v>
      </c>
      <c r="B30" s="88" t="str">
        <f>'Audit flash'!B28</f>
        <v>L'équipe soignante est sensibilisée et incitée à signaler les évènements indésirables liés aux médicaments ou dispositifs médicaux. Une procédure existe, est connue et facilement consultable.  Une charte d'incitation à la déclaration ou document équivalent existe</v>
      </c>
      <c r="C30" s="104" t="str">
        <f>'Fichier analyses'!J22</f>
        <v>NC</v>
      </c>
      <c r="D30" s="89"/>
      <c r="E30" s="89"/>
      <c r="F30" s="90"/>
      <c r="G30" s="91"/>
    </row>
    <row r="31" spans="1:7" ht="29" x14ac:dyDescent="0.35">
      <c r="A31" s="87">
        <f>'Audit flash'!A29</f>
        <v>17</v>
      </c>
      <c r="B31" s="88" t="str">
        <f>'Audit flash'!B29</f>
        <v>Une analyse collective des évènements indésirables est organisée.
Un plan d'action avec pilote, suivi et délai est mis en place</v>
      </c>
      <c r="C31" s="104" t="str">
        <f>'Fichier analyses'!J23</f>
        <v>NC</v>
      </c>
      <c r="D31" s="89"/>
      <c r="E31" s="89"/>
      <c r="F31" s="90"/>
      <c r="G31" s="91"/>
    </row>
    <row r="32" spans="1:7" x14ac:dyDescent="0.35">
      <c r="A32" s="87">
        <f>'Audit flash'!A30</f>
        <v>18</v>
      </c>
      <c r="B32" s="88" t="str">
        <f>'Audit flash'!B30</f>
        <v>Une communication sur le traitement des évènements indésirables est organisée</v>
      </c>
      <c r="C32" s="104" t="str">
        <f>'Fichier analyses'!J24</f>
        <v>NC</v>
      </c>
      <c r="D32" s="89"/>
      <c r="E32" s="89"/>
      <c r="F32" s="90"/>
      <c r="G32" s="91"/>
    </row>
    <row r="33" spans="1:7" x14ac:dyDescent="0.35">
      <c r="A33" s="87">
        <f>'Audit flash'!A31</f>
        <v>19</v>
      </c>
      <c r="B33" s="88" t="str">
        <f>'Audit flash'!B31</f>
        <v>Les évènements indésirables graves médicamenteux sont signalés sur le portail national</v>
      </c>
      <c r="C33" s="104" t="str">
        <f>'Fichier analyses'!J25</f>
        <v>NC</v>
      </c>
      <c r="D33" s="89"/>
      <c r="E33" s="89"/>
      <c r="F33" s="90"/>
      <c r="G33" s="91"/>
    </row>
    <row r="34" spans="1:7" x14ac:dyDescent="0.35">
      <c r="A34" s="172" t="str">
        <f>'Audit flash'!A32</f>
        <v>Protocoles / procédures</v>
      </c>
      <c r="B34" s="172"/>
      <c r="C34" s="172"/>
      <c r="D34" s="172"/>
      <c r="E34" s="172"/>
      <c r="F34" s="172"/>
      <c r="G34" s="172"/>
    </row>
    <row r="35" spans="1:7" ht="87" x14ac:dyDescent="0.35">
      <c r="A35" s="87">
        <f>'Audit flash'!A33</f>
        <v>20</v>
      </c>
      <c r="B35" s="88" t="str">
        <f>'Audit flash'!B33</f>
        <v>Il existe une procédure générale et des protocoles sur l'ensemble du processus de prise en charge médicamenteuse définissant les responsabilités de chacun, actualisés/revalidés régulièrement autant que besoin. 
Il existe une procédure sur les pratiques en terme de distribution, d'administration, d'aide à la prise et de surveillance des résidents.
Ces documents sont  accessibles et connus par les équipes médicales et soignantes.</v>
      </c>
      <c r="C35" s="104" t="str">
        <f>'Fichier analyses'!J27</f>
        <v>NC</v>
      </c>
      <c r="D35" s="89"/>
      <c r="E35" s="89"/>
      <c r="F35" s="90"/>
      <c r="G35" s="91"/>
    </row>
    <row r="36" spans="1:7" ht="29" x14ac:dyDescent="0.35">
      <c r="A36" s="87">
        <f>'Audit flash'!A34</f>
        <v>21</v>
      </c>
      <c r="B36" s="88" t="str">
        <f>'Audit flash'!B34</f>
        <v>Un protocole décrit la conduite à tenir en cas d'impossibilité d'accéder au logiciel informatique de soins ou de prescriptions (panne informatique, panne réseau…)</v>
      </c>
      <c r="C36" s="104" t="str">
        <f>'Fichier analyses'!J28</f>
        <v>NC</v>
      </c>
      <c r="D36" s="89"/>
      <c r="E36" s="89"/>
      <c r="F36" s="90"/>
      <c r="G36" s="91"/>
    </row>
    <row r="37" spans="1:7" ht="43.5" x14ac:dyDescent="0.35">
      <c r="A37" s="87">
        <f>'Audit flash'!A35</f>
        <v>22</v>
      </c>
      <c r="B37" s="88" t="str">
        <f>'Audit flash'!B35</f>
        <v>Une liste préférentielle des médicaments est élaborée (liste des médicaments à utiliser préférentiellement, par classes pharmaco-thérapeutiques) et connue par les médecins traitants et l'équipe soignante</v>
      </c>
      <c r="C37" s="104" t="str">
        <f>'Fichier analyses'!J29</f>
        <v>NC</v>
      </c>
      <c r="D37" s="89"/>
      <c r="E37" s="89"/>
      <c r="F37" s="90"/>
      <c r="G37" s="91"/>
    </row>
    <row r="38" spans="1:7" x14ac:dyDescent="0.35">
      <c r="A38" s="87">
        <f>'Audit flash'!A36</f>
        <v>23</v>
      </c>
      <c r="B38" s="88" t="str">
        <f>'Audit flash'!B36</f>
        <v>La réévaluation pluriprofessionnelle des traitements est organisée est fait l'objet d'un protocole écrit</v>
      </c>
      <c r="C38" s="104" t="str">
        <f>'Fichier analyses'!J30</f>
        <v>NC</v>
      </c>
      <c r="D38" s="89"/>
      <c r="E38" s="89"/>
      <c r="F38" s="90"/>
      <c r="G38" s="91"/>
    </row>
    <row r="39" spans="1:7" ht="29" x14ac:dyDescent="0.35">
      <c r="A39" s="87">
        <f>'Audit flash'!A37</f>
        <v>24</v>
      </c>
      <c r="B39" s="88" t="str">
        <f>'Audit flash'!B37</f>
        <v>Des actions sont mises en œuvre pour éviter tout risque de retranscription lors de la prescription à l'administration</v>
      </c>
      <c r="C39" s="104" t="str">
        <f>'Fichier analyses'!J31</f>
        <v>NC</v>
      </c>
      <c r="D39" s="89"/>
      <c r="E39" s="89"/>
      <c r="F39" s="90"/>
      <c r="G39" s="91"/>
    </row>
    <row r="40" spans="1:7" x14ac:dyDescent="0.35">
      <c r="A40" s="87">
        <f>'Audit flash'!A38</f>
        <v>25</v>
      </c>
      <c r="B40" s="88" t="str">
        <f>'Audit flash'!B38</f>
        <v xml:space="preserve">Une procédure sur le stockage des médicaments existe. Les péremptions sont régulièrement vérifiées. </v>
      </c>
      <c r="C40" s="104" t="str">
        <f>'Fichier analyses'!J32</f>
        <v>NC</v>
      </c>
      <c r="D40" s="89"/>
      <c r="E40" s="89"/>
      <c r="F40" s="90"/>
      <c r="G40" s="91"/>
    </row>
    <row r="41" spans="1:7" x14ac:dyDescent="0.35">
      <c r="A41" s="172" t="str">
        <f>'Audit flash'!A39</f>
        <v>Formation / Information</v>
      </c>
      <c r="B41" s="172"/>
      <c r="C41" s="172"/>
      <c r="D41" s="172"/>
      <c r="E41" s="172"/>
      <c r="F41" s="172"/>
      <c r="G41" s="172"/>
    </row>
    <row r="42" spans="1:7" ht="29" x14ac:dyDescent="0.35">
      <c r="A42" s="87">
        <f>'Audit flash'!A40</f>
        <v>26</v>
      </c>
      <c r="B42" s="88" t="str">
        <f>'Audit flash'!B40</f>
        <v>Les modalités de la prise en charge médicamenteuse de votre établissement sont expliquées lors de l'accueil d'un nouveau professionnel ou médecins traitants / intervenants remplaçants</v>
      </c>
      <c r="C42" s="104" t="str">
        <f>'Fichier analyses'!J34</f>
        <v>NC</v>
      </c>
      <c r="D42" s="89"/>
      <c r="E42" s="89"/>
      <c r="F42" s="90"/>
      <c r="G42" s="91"/>
    </row>
    <row r="43" spans="1:7" ht="29" x14ac:dyDescent="0.35">
      <c r="A43" s="87">
        <f>'Audit flash'!A41</f>
        <v>27</v>
      </c>
      <c r="B43" s="88" t="str">
        <f>'Audit flash'!B41</f>
        <v>L'établissement organise des formations et sensibilisations portant sur la sécurisation du circuit du médicament, y compris iatrogénie, identitovigilance et prise en charge de la douleur</v>
      </c>
      <c r="C43" s="104" t="str">
        <f>'Fichier analyses'!J35</f>
        <v>NC</v>
      </c>
      <c r="D43" s="89"/>
      <c r="E43" s="89"/>
      <c r="F43" s="90"/>
      <c r="G43" s="91"/>
    </row>
    <row r="44" spans="1:7" ht="58" x14ac:dyDescent="0.35">
      <c r="A44" s="87">
        <f>'Audit flash'!A42</f>
        <v>28</v>
      </c>
      <c r="B44" s="88" t="str">
        <f>'Audit flash'!B42</f>
        <v>Les professionnels alertent les personnes-ressources en cas de risque identifié.
Les professionnels surveillent les signes de non-observance et de iatrogénie médicamenteuse chez les personnes accompagnées. Une traçabilité et/ou une communication particulière vers le prescripteur est faite systématiquement</v>
      </c>
      <c r="C44" s="104" t="str">
        <f>'Fichier analyses'!J36</f>
        <v>NC</v>
      </c>
      <c r="D44" s="89"/>
      <c r="E44" s="89"/>
      <c r="F44" s="90"/>
      <c r="G44" s="91"/>
    </row>
    <row r="46" spans="1:7" ht="15" thickBot="1" x14ac:dyDescent="0.4"/>
    <row r="47" spans="1:7" ht="27" customHeight="1" thickBot="1" x14ac:dyDescent="0.4">
      <c r="A47" s="185" t="s">
        <v>266</v>
      </c>
      <c r="B47" s="186"/>
      <c r="C47" s="186"/>
      <c r="D47" s="186"/>
      <c r="E47" s="186"/>
      <c r="F47" s="186"/>
      <c r="G47" s="187"/>
    </row>
    <row r="48" spans="1:7" ht="15" thickBot="1" x14ac:dyDescent="0.4"/>
    <row r="49" spans="1:7" ht="15" thickBot="1" x14ac:dyDescent="0.4">
      <c r="A49" s="188" t="str">
        <f>'Audit dossiers'!A9:G9</f>
        <v>Dossier médical/Prescription/Traçabilité</v>
      </c>
      <c r="B49" s="189"/>
      <c r="C49" s="189"/>
      <c r="D49" s="189"/>
      <c r="E49" s="189"/>
      <c r="F49" s="189"/>
      <c r="G49" s="190"/>
    </row>
    <row r="50" spans="1:7" ht="29" x14ac:dyDescent="0.35">
      <c r="A50" s="87">
        <f>'Audit dossiers'!A10</f>
        <v>1</v>
      </c>
      <c r="B50" s="88" t="str">
        <f>'Audit dossiers'!B10</f>
        <v>Toutes les prescriptions sont retrouvées sur un support unique prescription/aministration pour l'ensemble du traitement, sans retranscription</v>
      </c>
      <c r="C50" s="104" t="str">
        <f>'Fichier analyses'!Q6</f>
        <v>NC</v>
      </c>
      <c r="D50" s="89"/>
      <c r="E50" s="89"/>
      <c r="F50" s="90"/>
      <c r="G50" s="91"/>
    </row>
    <row r="51" spans="1:7" x14ac:dyDescent="0.35">
      <c r="A51" s="87">
        <f>'Audit dossiers'!A11</f>
        <v>2</v>
      </c>
      <c r="B51" s="88" t="str">
        <f>'Audit dossiers'!B11</f>
        <v>Une évaluation gériatrique standardisée est systématiquement réalisée à l'entrée et réévaluée</v>
      </c>
      <c r="C51" s="104" t="str">
        <f>'Fichier analyses'!Q7</f>
        <v>NC</v>
      </c>
      <c r="D51" s="89"/>
      <c r="E51" s="89"/>
      <c r="F51" s="90"/>
      <c r="G51" s="91"/>
    </row>
    <row r="52" spans="1:7" ht="29" x14ac:dyDescent="0.35">
      <c r="A52" s="87">
        <f>'Audit dossiers'!A12</f>
        <v>3</v>
      </c>
      <c r="B52" s="88" t="str">
        <f>'Audit dossiers'!B12</f>
        <v>Les allergies éventuelles à des médicaments des résidents sont systématiquement mentionnées dans son dossier</v>
      </c>
      <c r="C52" s="104" t="str">
        <f>'Fichier analyses'!Q8</f>
        <v>NC</v>
      </c>
      <c r="D52" s="89"/>
      <c r="E52" s="89"/>
      <c r="F52" s="90"/>
      <c r="G52" s="91"/>
    </row>
    <row r="53" spans="1:7" ht="29" x14ac:dyDescent="0.35">
      <c r="A53" s="87">
        <f>'Audit dossiers'!A13</f>
        <v>4</v>
      </c>
      <c r="B53" s="88" t="str">
        <f>'Audit dossiers'!B13</f>
        <v>Le poids du résident est mesuré et indiqué dans le dossier du résident à l'entrée de celui-ci. Il est réévalué et indiqué dans le dossier régulièrement (au moins tous les 3 mois)</v>
      </c>
      <c r="C53" s="104" t="str">
        <f>'Fichier analyses'!Q9</f>
        <v>NC</v>
      </c>
      <c r="D53" s="89"/>
      <c r="E53" s="89"/>
      <c r="F53" s="90"/>
      <c r="G53" s="91"/>
    </row>
    <row r="54" spans="1:7" x14ac:dyDescent="0.35">
      <c r="A54" s="87">
        <f>'Audit dossiers'!A14</f>
        <v>5</v>
      </c>
      <c r="B54" s="88" t="str">
        <f>'Audit dossiers'!B14</f>
        <v>La fonction rénale du résident est évaluée au moins une fois par an et notée dans son dossier</v>
      </c>
      <c r="C54" s="104" t="str">
        <f>'Fichier analyses'!Q10</f>
        <v>NC</v>
      </c>
      <c r="D54" s="89"/>
      <c r="E54" s="89"/>
      <c r="F54" s="90"/>
      <c r="G54" s="91"/>
    </row>
    <row r="55" spans="1:7" ht="44.15" customHeight="1" x14ac:dyDescent="0.35">
      <c r="A55" s="87">
        <f>'Audit dossiers'!A15</f>
        <v>6</v>
      </c>
      <c r="B55" s="88" t="str">
        <f>'Audit dossiers'!B15</f>
        <v>Les prescriptions sont intégralement conformes aux bonnes pratiques (datées, lisibles, signées, identification du médecin et du résident, dosages, posologies, conditions d'administration, durées, voie d'administration pour les injectables)</v>
      </c>
      <c r="C55" s="104" t="str">
        <f>'Fichier analyses'!Q11</f>
        <v>NC</v>
      </c>
      <c r="D55" s="89"/>
      <c r="E55" s="89"/>
      <c r="F55" s="90"/>
      <c r="G55" s="91"/>
    </row>
    <row r="56" spans="1:7" ht="29" x14ac:dyDescent="0.35">
      <c r="A56" s="87">
        <f>'Audit dossiers'!A16</f>
        <v>7</v>
      </c>
      <c r="B56" s="88" t="str">
        <f>'Audit dossiers'!B16</f>
        <v>La prescription se fait préférentiellement en dénomination commune internationale (DCI). Lorsque la prescription mentionne les noms de spécialités, la DCI doit être aussi systématiquement indiquée</v>
      </c>
      <c r="C56" s="104" t="str">
        <f>'Fichier analyses'!Q12</f>
        <v>NC</v>
      </c>
      <c r="D56" s="89"/>
      <c r="E56" s="89"/>
      <c r="F56" s="90"/>
      <c r="G56" s="91"/>
    </row>
    <row r="57" spans="1:7" ht="60" customHeight="1" x14ac:dyDescent="0.35">
      <c r="A57" s="87">
        <f>'Audit dossiers'!A17</f>
        <v>8</v>
      </c>
      <c r="B57" s="88" t="str">
        <f>'Audit dossiers'!B17</f>
        <v xml:space="preserve">Les prescriptions conditionnelles (si besoin) (exemples : antalgiques, antipsychotiques, etc.) détaillent clairement les modalités de prise, comportent une durée maximale de traitement, stipulent le nombre maximal d'administration par période de 24h avec l'intervalle temporel entre deux prises consécutives </v>
      </c>
      <c r="C57" s="104" t="str">
        <f>'Fichier analyses'!Q13</f>
        <v>NC</v>
      </c>
      <c r="D57" s="89"/>
      <c r="E57" s="89"/>
      <c r="F57" s="90"/>
      <c r="G57" s="91"/>
    </row>
    <row r="58" spans="1:7" ht="29.15" customHeight="1" x14ac:dyDescent="0.35">
      <c r="A58" s="87">
        <f>'Audit dossiers'!A18</f>
        <v>9</v>
      </c>
      <c r="B58" s="88" t="str">
        <f>'Audit dossiers'!B18</f>
        <v>Les modalités de dilution des médicaments injectables (nature et volume du véhicule) sont prescrites ou renvoient à un protocole validé par l'établissement</v>
      </c>
      <c r="C58" s="104" t="str">
        <f>'Fichier analyses'!Q14</f>
        <v>NC</v>
      </c>
      <c r="D58" s="89"/>
      <c r="E58" s="89"/>
      <c r="F58" s="90"/>
      <c r="G58" s="91"/>
    </row>
    <row r="59" spans="1:7" ht="51.65" customHeight="1" x14ac:dyDescent="0.35">
      <c r="A59" s="87">
        <f>'Audit dossiers'!A19</f>
        <v>10</v>
      </c>
      <c r="B59" s="88" t="str">
        <f>'Audit dossiers'!B19</f>
        <v>Des réévaluations régulières  des traitements médicamenteux des résidents sont effectuées en pluriprofessionnalité (médecin coordonnateur, médecins traitants, pharmacien référent, infirmières etc.) et sont tracées dans le dossier médical ou dossier de soins (au moins une fois/an)</v>
      </c>
      <c r="C59" s="104" t="str">
        <f>'Fichier analyses'!Q15</f>
        <v>NC</v>
      </c>
      <c r="D59" s="89"/>
      <c r="E59" s="89"/>
      <c r="F59" s="90"/>
      <c r="G59" s="91"/>
    </row>
    <row r="60" spans="1:7" ht="91" customHeight="1" x14ac:dyDescent="0.35">
      <c r="A60" s="87">
        <f>'Audit dossiers'!A20</f>
        <v>11</v>
      </c>
      <c r="B60" s="88" t="str">
        <f>'Audit dossiers'!B20</f>
        <v>Les prescriptions nominatives de médicaments stupéfiants sont réalisées sur des ordonnances sécurisées (Pour chaque médicament soumis à la réglementation des stupéfiants, le LAP imprime la posologie en unité de prise après l'avoir traduite en toutes lettres) Référentiel fonctionnel de certification des logiciels hospitaliers d'aide à la prescription, validé par le Collège le 6 mai 2021 / Référentiel fonctionnel de certification des logiciels d'aide à la prescription en médecine ambulatoire, validé par le Collège le 25 mars 2021</v>
      </c>
      <c r="C60" s="104" t="str">
        <f>'Fichier analyses'!Q16</f>
        <v>NC</v>
      </c>
      <c r="D60" s="89"/>
      <c r="E60" s="89"/>
      <c r="F60" s="90"/>
      <c r="G60" s="91"/>
    </row>
    <row r="61" spans="1:7" ht="56.15" customHeight="1" thickBot="1" x14ac:dyDescent="0.4">
      <c r="A61" s="128">
        <f>'Audit dossiers'!A21</f>
        <v>12</v>
      </c>
      <c r="B61" s="129" t="str">
        <f>'Audit dossiers'!B21</f>
        <v>La traçabilité des prises/administrations est conforme : le nombre de prises théoriques de la prescription, sur l'ensemble des jours de la semaine, est égal au nombre de prises réelles ou de non prises traçées dans le dossier</v>
      </c>
      <c r="C61" s="130" t="str">
        <f>'Fichier analyses'!Q17</f>
        <v>NC</v>
      </c>
      <c r="D61" s="131"/>
      <c r="E61" s="131"/>
      <c r="F61" s="132"/>
      <c r="G61" s="133"/>
    </row>
    <row r="62" spans="1:7" ht="20.5" customHeight="1" thickBot="1" x14ac:dyDescent="0.4">
      <c r="A62" s="195" t="str">
        <f>'Audit dossiers'!A22</f>
        <v>Coordination entre les partenaires/ Continuité de la prise en charge</v>
      </c>
      <c r="B62" s="196"/>
      <c r="C62" s="196"/>
      <c r="D62" s="196"/>
      <c r="E62" s="196"/>
      <c r="F62" s="196"/>
      <c r="G62" s="197"/>
    </row>
    <row r="63" spans="1:7" ht="29" x14ac:dyDescent="0.35">
      <c r="A63" s="87">
        <f>'Audit dossiers'!A23</f>
        <v>13</v>
      </c>
      <c r="B63" s="88" t="str">
        <f>'Audit dossiers'!B23</f>
        <v>En cas d'hospitalisation, il existe une fiche de liaison  et/ou un dossier de liaison d'urgence (DLU) permettant notamment d'assurer la continuité de la prise en charge médicamenteuse</v>
      </c>
      <c r="C63" s="104" t="str">
        <f>'Fichier analyses'!Q19</f>
        <v>NC</v>
      </c>
      <c r="D63" s="89"/>
      <c r="E63" s="89"/>
      <c r="F63" s="90"/>
      <c r="G63" s="91"/>
    </row>
    <row r="64" spans="1:7" ht="48.65" customHeight="1" thickBot="1" x14ac:dyDescent="0.4">
      <c r="A64" s="128">
        <f>'Audit dossiers'!A24</f>
        <v>14</v>
      </c>
      <c r="B64" s="129" t="str">
        <f>'Audit dossiers'!B24</f>
        <v>Lors d'un retour d'hospitalisation, une confrontation de son traitement avant et au retour dans l'établissement est effectuée (pharmacien référent, médecin, infirmier). Toute modification est tracée dans le dossier du résident</v>
      </c>
      <c r="C64" s="130" t="str">
        <f>'Fichier analyses'!Q20</f>
        <v>NC</v>
      </c>
      <c r="D64" s="131"/>
      <c r="E64" s="131"/>
      <c r="F64" s="132"/>
      <c r="G64" s="133"/>
    </row>
    <row r="65" spans="1:7" ht="18.649999999999999" customHeight="1" thickBot="1" x14ac:dyDescent="0.4">
      <c r="A65" s="195" t="str">
        <f>'Audit dossiers'!A25</f>
        <v>Prise en charge par antipsychotique</v>
      </c>
      <c r="B65" s="196"/>
      <c r="C65" s="196"/>
      <c r="D65" s="196"/>
      <c r="E65" s="196"/>
      <c r="F65" s="196"/>
      <c r="G65" s="197"/>
    </row>
    <row r="66" spans="1:7" ht="58" x14ac:dyDescent="0.35">
      <c r="A66" s="87">
        <f>'Audit dossiers'!A26</f>
        <v>15</v>
      </c>
      <c r="B66" s="88" t="str">
        <f>'Audit dossiers'!B26</f>
        <v>Une surveillance des effets indésirables (clinique, paraclinique et biologique) est mise en œuvre, adaptée aux facteurs de risque/molécule, et tracée dans le dossier (exemples de paramètres à suivre : ECG, pression artérielle,  ionogramme sanguin, bilan hépatique, bilan rénal, bilan lipidique, NFS, plaquettes, transit, appétit...)</v>
      </c>
      <c r="C66" s="104" t="str">
        <f>'Fichier analyses'!Q22</f>
        <v>NC</v>
      </c>
      <c r="D66" s="89"/>
      <c r="E66" s="89"/>
      <c r="F66" s="90"/>
      <c r="G66" s="91"/>
    </row>
    <row r="67" spans="1:7" ht="43.5" x14ac:dyDescent="0.35">
      <c r="A67" s="87">
        <f>'Audit dossiers'!A27</f>
        <v>16</v>
      </c>
      <c r="B67" s="88" t="str">
        <f>'Audit dossiers'!B27</f>
        <v>En cas d'utilisation de l'antipsychotique dans le cadre de troubles psycho-comportementaux chez la personne atteinte de syndrome démentiel, la recherche de facteurs déclenchants a été faite, en amont de la prescription et est tracée dans le dossier.</v>
      </c>
      <c r="C67" s="104" t="str">
        <f>'Fichier analyses'!Q23</f>
        <v>NC</v>
      </c>
      <c r="D67" s="89"/>
      <c r="E67" s="89"/>
      <c r="F67" s="90"/>
      <c r="G67" s="91"/>
    </row>
    <row r="68" spans="1:7" ht="43.5" x14ac:dyDescent="0.35">
      <c r="A68" s="87">
        <f>'Audit dossiers'!A28</f>
        <v>17</v>
      </c>
      <c r="B68" s="88" t="str">
        <f>'Audit dossiers'!B28</f>
        <v>En cas d'utilisation de l'antipsychotique dans le cadre de troubles psycho-comportementaux chez la personne atteinte de syndrome démentiel, des mesures non pharmacologiques ont été entreprises, avant la prescription</v>
      </c>
      <c r="C68" s="104" t="str">
        <f>'Fichier analyses'!Q24</f>
        <v>NC</v>
      </c>
      <c r="D68" s="89"/>
      <c r="E68" s="89"/>
      <c r="F68" s="90"/>
      <c r="G68" s="91"/>
    </row>
    <row r="69" spans="1:7" ht="45" customHeight="1" x14ac:dyDescent="0.35">
      <c r="A69" s="128">
        <f>'Audit dossiers'!A29</f>
        <v>18</v>
      </c>
      <c r="B69" s="129" t="str">
        <f>'Audit dossiers'!B29</f>
        <v>En cas d'utilisation de l'antipsychotique dans le cadre de troubles psycho-comportementaux chez la personne atteinte de syndrome démentiel, une déprescription de l'antipsychotique est programmée et tracée dans le dossier.</v>
      </c>
      <c r="C69" s="130" t="str">
        <f>'Fichier analyses'!Q25</f>
        <v>NC</v>
      </c>
      <c r="D69" s="131"/>
      <c r="E69" s="131"/>
      <c r="F69" s="132"/>
      <c r="G69" s="133"/>
    </row>
    <row r="70" spans="1:7" ht="23.25" customHeight="1" x14ac:dyDescent="0.35">
      <c r="A70" s="191" t="s">
        <v>394</v>
      </c>
      <c r="B70" s="191"/>
      <c r="C70" s="191"/>
      <c r="D70" s="191"/>
      <c r="E70" s="191"/>
      <c r="F70" s="191"/>
      <c r="G70" s="191"/>
    </row>
    <row r="71" spans="1:7" ht="29" x14ac:dyDescent="0.35">
      <c r="A71" s="128">
        <f>'Audit dossiers'!A31</f>
        <v>19</v>
      </c>
      <c r="B71" s="129" t="str">
        <f>'Audit dossiers'!B31</f>
        <v xml:space="preserve">En cas de traitement débuté au moins depuis 90 jours, une déprescription a été tentée ou est programmée, et tracée dans le dossier </v>
      </c>
      <c r="C71" s="130" t="str">
        <f>'Fichier analyses'!Q27</f>
        <v>NC</v>
      </c>
      <c r="D71" s="136"/>
      <c r="E71" s="136"/>
      <c r="F71" s="137"/>
      <c r="G71" s="137"/>
    </row>
    <row r="72" spans="1:7" x14ac:dyDescent="0.35">
      <c r="A72" s="192" t="s">
        <v>395</v>
      </c>
      <c r="B72" s="193"/>
      <c r="C72" s="193"/>
      <c r="D72" s="193"/>
      <c r="E72" s="193"/>
      <c r="F72" s="193"/>
      <c r="G72" s="194"/>
    </row>
    <row r="73" spans="1:7" ht="72.5" x14ac:dyDescent="0.35">
      <c r="A73" s="134">
        <f>'Audit dossiers'!A33</f>
        <v>20</v>
      </c>
      <c r="B73" s="135" t="str">
        <f>'Audit dossiers'!B33</f>
        <v>En cas de traitement par IPP &gt; 8 semaines, l'indication de l'IPP au long cours est justifiée dans le dossier du résident (oesophagite sévère, œsophage de Barett, sténose peptique, antécédents d'ulcères compliqués et prévention des récidives chez les patients fragiles (hors Helicobacter Pylori), Syndrome de Zollinger Ellison, utilisation chronique d'AINS chez les patients de plus de 65 ans et RGO si rechutes fréquentes ou précoces)</v>
      </c>
      <c r="C73" s="138" t="str">
        <f>'Fichier analyses'!Q29</f>
        <v>NC</v>
      </c>
      <c r="D73" s="136"/>
      <c r="E73" s="136"/>
      <c r="F73" s="137"/>
      <c r="G73" s="137"/>
    </row>
    <row r="74" spans="1:7" ht="43.5" x14ac:dyDescent="0.35">
      <c r="A74" s="134">
        <f>'Audit dossiers'!A34</f>
        <v>21</v>
      </c>
      <c r="B74" s="135" t="str">
        <f>'Audit dossiers'!B34</f>
        <v>En cas de traitement par IPP &gt; 8 semaines, dont l'indication au long cours n'est pas justifiée dans le dossier du résident ou lors d'une posologie inadaptée, la déprescription (arrêt ou diminution de dose) est en cours ou programmée</v>
      </c>
      <c r="C74" s="130" t="str">
        <f>'Fichier analyses'!Q30</f>
        <v>NC</v>
      </c>
      <c r="D74" s="136"/>
      <c r="E74" s="136"/>
      <c r="F74" s="137"/>
      <c r="G74" s="137"/>
    </row>
    <row r="75" spans="1:7" x14ac:dyDescent="0.35">
      <c r="A75" s="192" t="s">
        <v>1</v>
      </c>
      <c r="B75" s="193"/>
      <c r="C75" s="193"/>
      <c r="D75" s="193"/>
      <c r="E75" s="193"/>
      <c r="F75" s="193"/>
      <c r="G75" s="194"/>
    </row>
    <row r="76" spans="1:7" x14ac:dyDescent="0.35">
      <c r="A76" s="134">
        <f>'Audit dossiers'!A36</f>
        <v>22</v>
      </c>
      <c r="B76" s="135" t="str">
        <f>'Audit dossiers'!B36</f>
        <v>L'autonomie du résident est évaluée et tracée à son admission</v>
      </c>
      <c r="C76" s="138" t="str">
        <f>'Fichier analyses'!Q32</f>
        <v>NC</v>
      </c>
      <c r="D76" s="136"/>
      <c r="E76" s="136"/>
      <c r="F76" s="137"/>
      <c r="G76" s="137"/>
    </row>
    <row r="77" spans="1:7" x14ac:dyDescent="0.35">
      <c r="A77" s="134">
        <f>'Audit dossiers'!A37</f>
        <v>23</v>
      </c>
      <c r="B77" s="135" t="str">
        <f>'Audit dossiers'!B37</f>
        <v>L'autonomie du résident pour prendre lui-même ses médicaments est tracée et réévaluée régulièrement</v>
      </c>
      <c r="C77" s="138" t="str">
        <f>'Fichier analyses'!Q33</f>
        <v>NC</v>
      </c>
      <c r="D77" s="136"/>
      <c r="E77" s="136"/>
      <c r="F77" s="137"/>
      <c r="G77" s="137"/>
    </row>
    <row r="78" spans="1:7" ht="29" x14ac:dyDescent="0.35">
      <c r="A78" s="134">
        <f>'Audit dossiers'!A38</f>
        <v>24</v>
      </c>
      <c r="B78" s="135" t="str">
        <f>'Audit dossiers'!B38</f>
        <v xml:space="preserve">Si le résident gère seul son traitement, les conditions de gestion, de détention des médicaments et des informations fournies au résident sont tracées dans son dossier                           </v>
      </c>
      <c r="C78" s="138" t="str">
        <f>'Fichier analyses'!Q34</f>
        <v>NC</v>
      </c>
      <c r="D78" s="5"/>
      <c r="E78" s="5"/>
      <c r="F78" s="5"/>
      <c r="G78" s="5"/>
    </row>
    <row r="79" spans="1:7" x14ac:dyDescent="0.35">
      <c r="A79" s="192" t="s">
        <v>397</v>
      </c>
      <c r="B79" s="193"/>
      <c r="C79" s="193"/>
      <c r="D79" s="193"/>
      <c r="E79" s="193"/>
      <c r="F79" s="193"/>
      <c r="G79" s="194"/>
    </row>
    <row r="80" spans="1:7" ht="29" x14ac:dyDescent="0.35">
      <c r="A80" s="134">
        <f>'Audit dossiers'!A40</f>
        <v>25</v>
      </c>
      <c r="B80" s="135" t="str">
        <f>'Audit dossiers'!B40</f>
        <v>L’expression du résident sur sa douleur est favorisée tout au long de son accompagnement. Une traçabilité de la prise en compte de sa douleur est retrouvée dans son dossier</v>
      </c>
      <c r="C80" s="138" t="str">
        <f>'Fichier analyses'!Q36</f>
        <v>NC</v>
      </c>
      <c r="D80" s="136"/>
      <c r="E80" s="136"/>
      <c r="F80" s="137"/>
      <c r="G80" s="137"/>
    </row>
    <row r="81" spans="1:7" ht="43.5" x14ac:dyDescent="0.35">
      <c r="A81" s="134">
        <f>'Audit dossiers'!A41</f>
        <v>26</v>
      </c>
      <c r="B81" s="135" t="str">
        <f>'Audit dossiers'!B41</f>
        <v>Une évaluation de la douleur est systématiquement réalisée à l'entrée et réévaluée à l'aide d'une échelle validée et adaptée (échelle d'hétéro-évaluation : ECPA, algoplus, doloplus, DN4,  échelle d'auto-évaluation : EVA, EVS, échelle numérique... )</v>
      </c>
      <c r="C81" s="138" t="str">
        <f>'Fichier analyses'!Q37</f>
        <v>NC</v>
      </c>
      <c r="D81" s="136"/>
      <c r="E81" s="136"/>
      <c r="F81" s="137"/>
      <c r="G81" s="137"/>
    </row>
    <row r="82" spans="1:7" ht="29" x14ac:dyDescent="0.35">
      <c r="A82" s="134">
        <f>'Audit dossiers'!A42</f>
        <v>27</v>
      </c>
      <c r="B82" s="135" t="str">
        <f>'Audit dossiers'!B42</f>
        <v>Des techniques non médicamenteuses de gestion de la douleur sont recherchées à l'initiation du traitement et lors des réévaluations régulières (position fauteuil, kinésithérapie, TENS, etc.)</v>
      </c>
      <c r="C82" s="138" t="str">
        <f>'Fichier analyses'!Q38</f>
        <v>NC</v>
      </c>
      <c r="D82" s="136"/>
      <c r="E82" s="136"/>
      <c r="F82" s="137"/>
      <c r="G82" s="137"/>
    </row>
    <row r="83" spans="1:7" ht="29" x14ac:dyDescent="0.35">
      <c r="A83" s="134">
        <f>'Audit dossiers'!A43</f>
        <v>28</v>
      </c>
      <c r="B83" s="135" t="str">
        <f>'Audit dossiers'!B43</f>
        <v>Avant toute prise/administration d'une prescription conditionnelle d'antalgique, une évaluation de la douleur à l'aide d'une échelle validée et adaptée, est réalisée et tracée dans le dossier</v>
      </c>
      <c r="C83" s="138" t="str">
        <f>'Fichier analyses'!Q39</f>
        <v>NC</v>
      </c>
      <c r="D83" s="136"/>
      <c r="E83" s="136"/>
      <c r="F83" s="137"/>
      <c r="G83" s="137"/>
    </row>
    <row r="84" spans="1:7" ht="29" x14ac:dyDescent="0.35">
      <c r="A84" s="134">
        <f>'Audit dossiers'!A44</f>
        <v>29</v>
      </c>
      <c r="B84" s="135" t="str">
        <f>'Audit dossiers'!B44</f>
        <v xml:space="preserve">Les intervalles de temps entre les doses d'antalgiques ainsi que les doses maximales sont respectés sur la prescription (exemple : paracétamol 500 mg à 1 g toutes les 4 à 6h) </v>
      </c>
      <c r="C84" s="138" t="str">
        <f>'Fichier analyses'!Q40</f>
        <v>NC</v>
      </c>
      <c r="D84" s="136"/>
      <c r="E84" s="136"/>
      <c r="F84" s="137"/>
      <c r="G84" s="137"/>
    </row>
    <row r="85" spans="1:7" ht="29" x14ac:dyDescent="0.35">
      <c r="A85" s="134">
        <f>'Audit dossiers'!A45</f>
        <v>30</v>
      </c>
      <c r="B85" s="135" t="str">
        <f>'Audit dossiers'!B45</f>
        <v xml:space="preserve"> La prescription d'antalgique opioïde est associée à la prescription systématique d'un laxatif, pendant toute la durée du traitement</v>
      </c>
      <c r="C85" s="138" t="str">
        <f>'Fichier analyses'!Q41</f>
        <v>NC</v>
      </c>
      <c r="D85" s="136"/>
      <c r="E85" s="136"/>
      <c r="F85" s="137"/>
      <c r="G85" s="137"/>
    </row>
    <row r="86" spans="1:7" x14ac:dyDescent="0.35">
      <c r="A86" s="192" t="s">
        <v>399</v>
      </c>
      <c r="B86" s="193"/>
      <c r="C86" s="193"/>
      <c r="D86" s="193"/>
      <c r="E86" s="193"/>
      <c r="F86" s="193"/>
      <c r="G86" s="194"/>
    </row>
    <row r="87" spans="1:7" ht="43.5" x14ac:dyDescent="0.35">
      <c r="A87" s="134">
        <f>'Audit dossiers'!A47</f>
        <v>31</v>
      </c>
      <c r="B87" s="135" t="str">
        <f>'Audit dossiers'!B47</f>
        <v xml:space="preserve">Une recherche de difficultés de déglutition, est réalisée sur signes d'appel, par un professionnel habilité/formé au dépistage des troubles de la déglutition (orthophoniste, ORL, ergothérapeute, kiné, etc.). Les éventuels troubles de déglutition du résident sont indiqués dans son dossier </v>
      </c>
      <c r="C87" s="138" t="str">
        <f>'Fichier analyses'!Q43</f>
        <v>NC</v>
      </c>
      <c r="D87" s="136"/>
      <c r="E87" s="136"/>
      <c r="F87" s="137"/>
      <c r="G87" s="137"/>
    </row>
    <row r="88" spans="1:7" ht="43.5" x14ac:dyDescent="0.35">
      <c r="A88" s="134">
        <f>'Audit dossiers'!A48</f>
        <v>32</v>
      </c>
      <c r="B88" s="135" t="str">
        <f>'Audit dossiers'!B48</f>
        <v xml:space="preserve">Chez un résident présentant des troubles de la déglutition, la recherche d'alternatives galéniques (solution buvable, comprimé orodispersible, forme sublinguale) ou d'alternatives thérapeutiques est systématiquement réalisée  </v>
      </c>
      <c r="C88" s="138" t="str">
        <f>'Fichier analyses'!Q44</f>
        <v>NC</v>
      </c>
      <c r="D88" s="136"/>
      <c r="E88" s="136"/>
      <c r="F88" s="137"/>
      <c r="G88" s="137"/>
    </row>
    <row r="89" spans="1:7" x14ac:dyDescent="0.35">
      <c r="A89" s="134">
        <f>'Audit dossiers'!A49</f>
        <v>33</v>
      </c>
      <c r="B89" s="135" t="str">
        <f>'Audit dossiers'!B49</f>
        <v>L'acte d'écrasement des médicaments/ouverture des gélules est systématiquement prescrit</v>
      </c>
      <c r="C89" s="138" t="str">
        <f>'Fichier analyses'!Q45</f>
        <v>NC</v>
      </c>
      <c r="D89" s="136"/>
      <c r="E89" s="136"/>
      <c r="F89" s="137"/>
      <c r="G89" s="137"/>
    </row>
    <row r="90" spans="1:7" x14ac:dyDescent="0.35">
      <c r="A90" s="192" t="s">
        <v>408</v>
      </c>
      <c r="B90" s="193"/>
      <c r="C90" s="193"/>
      <c r="D90" s="193"/>
      <c r="E90" s="193"/>
      <c r="F90" s="193"/>
      <c r="G90" s="194"/>
    </row>
    <row r="91" spans="1:7" ht="29" x14ac:dyDescent="0.35">
      <c r="A91" s="134">
        <f>'Audit dossiers'!A51</f>
        <v>34</v>
      </c>
      <c r="B91" s="135" t="str">
        <f>'Audit dossiers'!B51</f>
        <v>L'indication du traitement par anticoagulant oral direct (AOD) et sa date d'introduction sont tracés dans le dossier du résident</v>
      </c>
      <c r="C91" s="138" t="str">
        <f>'Fichier analyses'!Q47</f>
        <v>NC</v>
      </c>
      <c r="D91" s="136"/>
      <c r="E91" s="136"/>
      <c r="F91" s="137"/>
      <c r="G91" s="137"/>
    </row>
    <row r="92" spans="1:7" ht="58" x14ac:dyDescent="0.35">
      <c r="A92" s="134">
        <f>'Audit dossiers'!A52</f>
        <v>35</v>
      </c>
      <c r="B92" s="135" t="str">
        <f>'Audit dossiers'!B52</f>
        <v>La posologie de l'anticoagulant oral direct (AOD) est adaptée au résident, selon les recommandations (cf guide de bon usage des anticoagulants à destination des professionnels de santé : https://www.omedit-normandie.fr/media-files/42806/guide-de-poche-anticoagulants-v18_07_2024.pdf) (poids, fonction rénale, âge...)</v>
      </c>
      <c r="C92" s="138" t="str">
        <f>'Fichier analyses'!Q48</f>
        <v>NC</v>
      </c>
      <c r="D92" s="136"/>
      <c r="E92" s="136"/>
      <c r="F92" s="137"/>
      <c r="G92" s="137"/>
    </row>
    <row r="93" spans="1:7" ht="43.5" x14ac:dyDescent="0.35">
      <c r="A93" s="134">
        <f>'Audit dossiers'!A53</f>
        <v>36</v>
      </c>
      <c r="B93" s="135" t="str">
        <f>'Audit dossiers'!B53</f>
        <v>Le traitement par anticoagulant oral direct est régulièrement (au moins une fois/an) réévalué (posologie, observance, associations médicamenteuses à risque : AINS, anti-agrégant plaquettaire…) et cette réévaluation est tracée dans le dossier du résident</v>
      </c>
      <c r="C93" s="138" t="str">
        <f>'Fichier analyses'!Q49</f>
        <v>NC</v>
      </c>
      <c r="D93" s="136"/>
      <c r="E93" s="136"/>
      <c r="F93" s="137"/>
      <c r="G93" s="137"/>
    </row>
    <row r="94" spans="1:7" ht="15" thickBot="1" x14ac:dyDescent="0.4"/>
    <row r="95" spans="1:7" ht="27" customHeight="1" thickBot="1" x14ac:dyDescent="0.4">
      <c r="A95" s="185" t="s">
        <v>127</v>
      </c>
      <c r="B95" s="186"/>
      <c r="C95" s="186"/>
      <c r="D95" s="186"/>
      <c r="E95" s="186"/>
      <c r="F95" s="186"/>
      <c r="G95" s="187"/>
    </row>
    <row r="97" spans="1:7" ht="21" customHeight="1" x14ac:dyDescent="0.35">
      <c r="A97" s="93" t="s">
        <v>121</v>
      </c>
      <c r="B97" s="93"/>
      <c r="C97" s="93"/>
      <c r="D97" s="93"/>
      <c r="E97" s="93"/>
      <c r="F97" s="93"/>
      <c r="G97" s="93"/>
    </row>
    <row r="98" spans="1:7" x14ac:dyDescent="0.35">
      <c r="A98" s="161" t="s">
        <v>13</v>
      </c>
      <c r="B98" s="161"/>
      <c r="C98" s="161"/>
      <c r="D98" s="161"/>
      <c r="E98" s="161"/>
      <c r="F98" s="161"/>
      <c r="G98" s="161"/>
    </row>
    <row r="99" spans="1:7" x14ac:dyDescent="0.35">
      <c r="A99" s="87">
        <f>'Audit terrain'!A11</f>
        <v>1</v>
      </c>
      <c r="B99" s="88" t="str">
        <f>'Audit terrain'!B11</f>
        <v>Une fiche de déclaration d'évènement indésirable médicamenteux est connue des professionnels</v>
      </c>
      <c r="C99" s="104" t="str">
        <f>'Fichier analyses'!V6</f>
        <v>NC</v>
      </c>
      <c r="D99" s="89"/>
      <c r="E99" s="89"/>
      <c r="F99" s="90"/>
      <c r="G99" s="91"/>
    </row>
    <row r="100" spans="1:7" ht="29" x14ac:dyDescent="0.35">
      <c r="A100" s="87">
        <f>'Audit terrain'!A12</f>
        <v>2</v>
      </c>
      <c r="B100" s="88" t="str">
        <f>'Audit terrain'!B12</f>
        <v>Pour encourager la déclaration des erreurs médicamenteuses, la charte "d'incitation à la déclaration" est connue des professionnels</v>
      </c>
      <c r="C100" s="104" t="str">
        <f>'Fichier analyses'!V7</f>
        <v>NC</v>
      </c>
      <c r="D100" s="89"/>
      <c r="E100" s="89"/>
      <c r="F100" s="90"/>
      <c r="G100" s="91"/>
    </row>
    <row r="101" spans="1:7" x14ac:dyDescent="0.35">
      <c r="A101" s="87">
        <f>'Audit terrain'!A13</f>
        <v>3</v>
      </c>
      <c r="B101" s="88" t="str">
        <f>'Audit terrain'!B13</f>
        <v>Des réunions d'analyses collectives sur les évènements indésirables sont organisées</v>
      </c>
      <c r="C101" s="104" t="str">
        <f>'Fichier analyses'!V8</f>
        <v>NC</v>
      </c>
      <c r="D101" s="89"/>
      <c r="E101" s="89"/>
      <c r="F101" s="90"/>
      <c r="G101" s="91"/>
    </row>
    <row r="102" spans="1:7" ht="29" x14ac:dyDescent="0.35">
      <c r="A102" s="87">
        <f>'Audit terrain'!A14</f>
        <v>4</v>
      </c>
      <c r="B102" s="88" t="str">
        <f>'Audit terrain'!B14</f>
        <v>Les professionnels ont connaissance des actions correctives décidées durant les réunions pluridisciplinaires d'analyse collective des évènements indésirables</v>
      </c>
      <c r="C102" s="104" t="str">
        <f>'Fichier analyses'!V9</f>
        <v>NC</v>
      </c>
      <c r="D102" s="89"/>
      <c r="E102" s="89"/>
      <c r="F102" s="90"/>
      <c r="G102" s="91"/>
    </row>
    <row r="103" spans="1:7" x14ac:dyDescent="0.35">
      <c r="A103" s="161" t="s">
        <v>7</v>
      </c>
      <c r="B103" s="161"/>
      <c r="C103" s="161"/>
      <c r="D103" s="161"/>
      <c r="E103" s="161"/>
      <c r="F103" s="161"/>
      <c r="G103" s="161"/>
    </row>
    <row r="104" spans="1:7" ht="29" x14ac:dyDescent="0.35">
      <c r="A104" s="87">
        <f>'Audit terrain'!A16</f>
        <v>5</v>
      </c>
      <c r="B104" s="88" t="str">
        <f>'Audit terrain'!B16</f>
        <v>La procédure générale et les protocoles sur l'ensemble du processus de prise en charge médicamenteuse sont accessibles et connus par les équipes médicales et soignantes</v>
      </c>
      <c r="C104" s="104" t="str">
        <f>'Fichier analyses'!V11</f>
        <v>NC</v>
      </c>
      <c r="D104" s="89"/>
      <c r="E104" s="89"/>
      <c r="F104" s="90"/>
      <c r="G104" s="91"/>
    </row>
    <row r="105" spans="1:7" ht="43.5" x14ac:dyDescent="0.35">
      <c r="A105" s="87">
        <f>'Audit terrain'!A17</f>
        <v>6</v>
      </c>
      <c r="B105" s="88" t="str">
        <f>'Audit terrain'!B17</f>
        <v>Il existe une liste des médicaments préférentiels (Livret thérapeutique) définie en concertation avec le médecin coordonnateur, les médecins traitants et le pharmacien gérant de la PUI ou le pharmacien de l'officine ayant passé convention avec l'EHPAD</v>
      </c>
      <c r="C105" s="104" t="str">
        <f>'Fichier analyses'!V12</f>
        <v>NC</v>
      </c>
      <c r="D105" s="89"/>
      <c r="E105" s="89"/>
      <c r="F105" s="90"/>
      <c r="G105" s="91"/>
    </row>
    <row r="106" spans="1:7" x14ac:dyDescent="0.35">
      <c r="A106" s="87">
        <f>'Audit terrain'!A18</f>
        <v>7</v>
      </c>
      <c r="B106" s="88" t="str">
        <f>'Audit terrain'!B18</f>
        <v>La convention avec la pharmacie d'officine, ou la procédure avec la PUI, correspond aux pratiques réelles</v>
      </c>
      <c r="C106" s="104" t="str">
        <f>'Fichier analyses'!V13</f>
        <v>NC</v>
      </c>
      <c r="D106" s="89"/>
      <c r="E106" s="89"/>
      <c r="F106" s="90"/>
      <c r="G106" s="91"/>
    </row>
    <row r="107" spans="1:7" x14ac:dyDescent="0.35">
      <c r="A107" s="161" t="s">
        <v>42</v>
      </c>
      <c r="B107" s="161"/>
      <c r="C107" s="161"/>
      <c r="D107" s="161"/>
      <c r="E107" s="161"/>
      <c r="F107" s="161"/>
      <c r="G107" s="161"/>
    </row>
    <row r="108" spans="1:7" x14ac:dyDescent="0.35">
      <c r="A108" s="87">
        <f>'Audit terrain'!A20</f>
        <v>8</v>
      </c>
      <c r="B108" s="88" t="str">
        <f>'Audit terrain'!B20</f>
        <v>La personne accompagnée est associée à la gestion de son traitement médicamenteux</v>
      </c>
      <c r="C108" s="104" t="str">
        <f>'Fichier analyses'!V15</f>
        <v>NC</v>
      </c>
      <c r="D108" s="89"/>
      <c r="E108" s="89"/>
      <c r="F108" s="90"/>
      <c r="G108" s="91"/>
    </row>
    <row r="109" spans="1:7" ht="43.5" x14ac:dyDescent="0.35">
      <c r="A109" s="87">
        <f>'Audit terrain'!A21</f>
        <v>9</v>
      </c>
      <c r="B109" s="88" t="str">
        <f>'Audit terrain'!B21</f>
        <v>Lors de l'entrée du résident, ou lors du retour d'une hospitalisation intercurrente, les modifications du traitement (arrêt, substitution ou modification) réalisées à l'entrée du résident ou au cours de son hospitalisation sont expliquées au résident et/ou à la famille/entourage</v>
      </c>
      <c r="C109" s="104" t="str">
        <f>'Fichier analyses'!V16</f>
        <v>NC</v>
      </c>
      <c r="D109" s="89"/>
      <c r="E109" s="89"/>
      <c r="F109" s="90"/>
      <c r="G109" s="91"/>
    </row>
    <row r="110" spans="1:7" x14ac:dyDescent="0.35">
      <c r="A110" s="87">
        <f>'Audit terrain'!A22</f>
        <v>10</v>
      </c>
      <c r="B110" s="88" t="str">
        <f>'Audit terrain'!B22</f>
        <v xml:space="preserve">Les résidents présentant des risques dans la prise en charge médicamenteuse sont identifiés </v>
      </c>
      <c r="C110" s="104" t="str">
        <f>'Fichier analyses'!V17</f>
        <v>NC</v>
      </c>
      <c r="D110" s="89"/>
      <c r="E110" s="89"/>
      <c r="F110" s="90"/>
      <c r="G110" s="91"/>
    </row>
    <row r="111" spans="1:7" x14ac:dyDescent="0.35">
      <c r="A111" s="94"/>
      <c r="B111" s="95"/>
      <c r="C111" s="96"/>
      <c r="D111" s="97"/>
      <c r="E111" s="97"/>
      <c r="F111" s="98"/>
      <c r="G111" s="98"/>
    </row>
    <row r="112" spans="1:7" ht="21" customHeight="1" x14ac:dyDescent="0.35">
      <c r="A112" s="93" t="s">
        <v>17</v>
      </c>
      <c r="B112" s="99"/>
      <c r="C112" s="100"/>
      <c r="D112" s="101"/>
      <c r="E112" s="101"/>
      <c r="F112" s="102"/>
      <c r="G112" s="103"/>
    </row>
    <row r="113" spans="1:7" x14ac:dyDescent="0.35">
      <c r="A113" s="161" t="s">
        <v>40</v>
      </c>
      <c r="B113" s="161"/>
      <c r="C113" s="161"/>
      <c r="D113" s="161"/>
      <c r="E113" s="161"/>
      <c r="F113" s="161"/>
      <c r="G113" s="161"/>
    </row>
    <row r="114" spans="1:7" x14ac:dyDescent="0.35">
      <c r="A114" s="87">
        <f>'Audit terrain'!A27</f>
        <v>11</v>
      </c>
      <c r="B114" s="88" t="str">
        <f>'Audit terrain'!B27</f>
        <v>Les prescriptions orales sont limitées aux urgences vitales</v>
      </c>
      <c r="C114" s="104" t="str">
        <f>'Fichier analyses'!V20</f>
        <v>NC</v>
      </c>
      <c r="D114" s="89"/>
      <c r="E114" s="89"/>
      <c r="F114" s="90"/>
      <c r="G114" s="91"/>
    </row>
    <row r="115" spans="1:7" ht="29" x14ac:dyDescent="0.35">
      <c r="A115" s="87">
        <f>'Audit terrain'!A28</f>
        <v>12</v>
      </c>
      <c r="B115" s="88" t="str">
        <f>'Audit terrain'!B28</f>
        <v>L'accès au logiciel de prescription est sécurisé par un identifiant et un mot de passe confidentiel et reservé exclusivement à chaque prescripteur</v>
      </c>
      <c r="C115" s="104" t="str">
        <f>'Fichier analyses'!V21</f>
        <v>NC</v>
      </c>
      <c r="D115" s="89"/>
      <c r="E115" s="89"/>
      <c r="F115" s="90"/>
      <c r="G115" s="91"/>
    </row>
    <row r="116" spans="1:7" ht="43.5" x14ac:dyDescent="0.35">
      <c r="A116" s="87">
        <f>'Audit terrain'!A29</f>
        <v>13</v>
      </c>
      <c r="B116" s="88" t="str">
        <f>'Audit terrain'!B29</f>
        <v>Le personnel connait les horaires d'ouverture de la pharmacie.
Les modalités de dépannage sont formalisées et connues en dehors des horaires d'ouverture de la pharmacie (astreinte, dotation pour besoins urgents)</v>
      </c>
      <c r="C116" s="104" t="str">
        <f>'Fichier analyses'!V22</f>
        <v>NC</v>
      </c>
      <c r="D116" s="89"/>
      <c r="E116" s="89"/>
      <c r="F116" s="90"/>
      <c r="G116" s="91"/>
    </row>
    <row r="117" spans="1:7" ht="72.5" x14ac:dyDescent="0.35">
      <c r="A117" s="87">
        <f>'Audit terrain'!A30</f>
        <v>14</v>
      </c>
      <c r="B117" s="88" t="str">
        <f>'Audit terrain'!B30</f>
        <v xml:space="preserve">L'EHPAD a pris les dispositions adéquates pour que le pharmacien accède aux informations nécessaires pour analyser l'ordonnance. 
Le pharmacien réalise une analyse pharmaceutique au regard des ordonnances originales et des données biologiques.
Ces avis pharmaceutiques sont tracés dans le dossier du résident avec information de l'équipe </v>
      </c>
      <c r="C117" s="104" t="str">
        <f>'Fichier analyses'!V23</f>
        <v>NC</v>
      </c>
      <c r="D117" s="89"/>
      <c r="E117" s="89"/>
      <c r="F117" s="90"/>
      <c r="G117" s="91"/>
    </row>
    <row r="118" spans="1:7" x14ac:dyDescent="0.35">
      <c r="A118" s="87">
        <f>'Audit terrain'!A31</f>
        <v>15</v>
      </c>
      <c r="B118" s="88" t="str">
        <f>'Audit terrain'!B31</f>
        <v>Les retraits de lot sont mis en œuvre dès publication de l'alerte</v>
      </c>
      <c r="C118" s="104" t="str">
        <f>'Fichier analyses'!V24</f>
        <v>NC</v>
      </c>
      <c r="D118" s="89"/>
      <c r="E118" s="89"/>
      <c r="F118" s="90"/>
      <c r="G118" s="91"/>
    </row>
    <row r="119" spans="1:7" ht="29" x14ac:dyDescent="0.35">
      <c r="A119" s="87">
        <f>'Audit terrain'!A32</f>
        <v>16</v>
      </c>
      <c r="B119" s="88" t="str">
        <f>'Audit terrain'!B32</f>
        <v>Les délivrances nominatives arrivent dans des contenants scellés (bacs, tiroirs, casiers, sachets…) adaptés au mode de rangement de l'établissement</v>
      </c>
      <c r="C119" s="104" t="str">
        <f>'Fichier analyses'!V25</f>
        <v>NC</v>
      </c>
      <c r="D119" s="89"/>
      <c r="E119" s="89"/>
      <c r="F119" s="90"/>
      <c r="G119" s="91"/>
    </row>
    <row r="120" spans="1:7" ht="43.5" x14ac:dyDescent="0.35">
      <c r="A120" s="87">
        <f>'Audit terrain'!A33</f>
        <v>17</v>
      </c>
      <c r="B120" s="88" t="str">
        <f>'Audit terrain'!B33</f>
        <v>Si un médicament n'est pas délivré, le pharmacien en donne la raison et propose une substitution au médecin traitant. 
L'intervention est tracée</v>
      </c>
      <c r="C120" s="104" t="str">
        <f>'Fichier analyses'!V26</f>
        <v>NC</v>
      </c>
      <c r="D120" s="89"/>
      <c r="E120" s="89"/>
      <c r="F120" s="90"/>
      <c r="G120" s="91"/>
    </row>
    <row r="121" spans="1:7" x14ac:dyDescent="0.35">
      <c r="A121" s="161" t="s">
        <v>15</v>
      </c>
      <c r="B121" s="161"/>
      <c r="C121" s="161"/>
      <c r="D121" s="161"/>
      <c r="E121" s="161"/>
      <c r="F121" s="161"/>
      <c r="G121" s="161"/>
    </row>
    <row r="122" spans="1:7" ht="29" x14ac:dyDescent="0.35">
      <c r="A122" s="87">
        <f>'Audit terrain'!A35</f>
        <v>18</v>
      </c>
      <c r="B122" s="88" t="str">
        <f>'Audit terrain'!B35</f>
        <v>Les préparations des doses à administrer sont réalisées conformément à la réglementation (personnel habilité, local et conditions de travail adaptés)</v>
      </c>
      <c r="C122" s="104" t="str">
        <f>'Fichier analyses'!V28</f>
        <v>NC</v>
      </c>
      <c r="D122" s="89"/>
      <c r="E122" s="89"/>
      <c r="F122" s="90"/>
      <c r="G122" s="91"/>
    </row>
    <row r="123" spans="1:7" ht="72.5" x14ac:dyDescent="0.35">
      <c r="A123" s="87">
        <f>'Audit terrain'!A36</f>
        <v>19</v>
      </c>
      <c r="B123" s="88" t="str">
        <f>'Audit terrain'!B36</f>
        <v>La préparation des doses à administrer respecte la période de préparation :
- sur maximum 7 jours si les médicaments sont déconditionnés (sortis de leur blister, leur stabilité n'est plus garantie)
- jusqu'à 28 jours toléré, si le conditionnement primaire de tous les médicaments est conservé, mais période supérieure à 7 jours à éviter car complique les modifications du traitement</v>
      </c>
      <c r="C123" s="104" t="str">
        <f>'Fichier analyses'!V29</f>
        <v>NC</v>
      </c>
      <c r="D123" s="89"/>
      <c r="E123" s="89"/>
      <c r="F123" s="90"/>
      <c r="G123" s="91"/>
    </row>
    <row r="124" spans="1:7" ht="29" x14ac:dyDescent="0.35">
      <c r="A124" s="87">
        <f>'Audit terrain'!A37</f>
        <v>20</v>
      </c>
      <c r="B124" s="88" t="str">
        <f>'Audit terrain'!B37</f>
        <v>A l'EHPAD comme à la pharmacie (officine ou PUI), une organisation a été mise en œuvre pour limiter le plus possible l'interruption de tâche de la personne en charge de la préparation des doses à administrer</v>
      </c>
      <c r="C124" s="104" t="str">
        <f>'Fichier analyses'!V30</f>
        <v>NC</v>
      </c>
      <c r="D124" s="89"/>
      <c r="E124" s="89"/>
      <c r="F124" s="90"/>
      <c r="G124" s="91"/>
    </row>
    <row r="125" spans="1:7" x14ac:dyDescent="0.35">
      <c r="A125" s="87">
        <f>'Audit terrain'!A38</f>
        <v>21</v>
      </c>
      <c r="B125" s="88" t="str">
        <f>'Audit terrain'!B38</f>
        <v>Un double contrôle des tiroirs ou piluliers préparés est effectué</v>
      </c>
      <c r="C125" s="104" t="str">
        <f>'Fichier analyses'!V31</f>
        <v>NC</v>
      </c>
      <c r="D125" s="89"/>
      <c r="E125" s="89"/>
      <c r="F125" s="90"/>
      <c r="G125" s="91"/>
    </row>
    <row r="126" spans="1:7" ht="29" x14ac:dyDescent="0.35">
      <c r="A126" s="87">
        <f>'Audit terrain'!A39</f>
        <v>22</v>
      </c>
      <c r="B126" s="88" t="str">
        <f>'Audit terrain'!B39</f>
        <v>La préparation et l'administration des médicaments sont faites au regard de la prescription initiale, et non d'une retranscription de cette prescription</v>
      </c>
      <c r="C126" s="104" t="str">
        <f>'Fichier analyses'!V32</f>
        <v>NC</v>
      </c>
      <c r="D126" s="89"/>
      <c r="E126" s="89"/>
      <c r="F126" s="90"/>
      <c r="G126" s="91"/>
    </row>
    <row r="127" spans="1:7" ht="29" x14ac:dyDescent="0.35">
      <c r="A127" s="87">
        <f>'Audit terrain'!A40</f>
        <v>23</v>
      </c>
      <c r="B127" s="88" t="str">
        <f>'Audit terrain'!B40</f>
        <v>Le pilulier utilisé pour apporter les doses à administrer jusqu'à la chambre est identifié avec nom, prénom, date de naissance, jour et moment de prise, éventuellement photo du résident</v>
      </c>
      <c r="C127" s="104" t="str">
        <f>'Fichier analyses'!V33</f>
        <v>NC</v>
      </c>
      <c r="D127" s="89"/>
      <c r="E127" s="89"/>
      <c r="F127" s="90"/>
      <c r="G127" s="91"/>
    </row>
    <row r="128" spans="1:7" ht="58" x14ac:dyDescent="0.35">
      <c r="A128" s="87">
        <f>'Audit terrain'!A41</f>
        <v>24</v>
      </c>
      <c r="B128" s="88" t="str">
        <f>'Audit terrain'!B41</f>
        <v>En cas d'utilisation de pot / gobelet / cupule propre, le contenant doit prévenir tout risque lié à l'identitovigilance : identification sur le godet et non sur le couvercle du nom, prénom, date de naissance du résident…(pour éviter les erreurs d'identification par échange accidentel de couvercles)
En cas de contenant réutilisable, les modalités de nettoyage entre chaque utilisation sont définies</v>
      </c>
      <c r="C128" s="104" t="str">
        <f>'Fichier analyses'!V34</f>
        <v>NC</v>
      </c>
      <c r="D128" s="89"/>
      <c r="E128" s="89"/>
      <c r="F128" s="90"/>
      <c r="G128" s="91"/>
    </row>
    <row r="129" spans="1:7" x14ac:dyDescent="0.35">
      <c r="A129" s="87">
        <f>'Audit terrain'!A42</f>
        <v>25</v>
      </c>
      <c r="B129" s="88" t="str">
        <f>'Audit terrain'!B42</f>
        <v xml:space="preserve">Les dimensions du tiroir ou pilulier sont adaptées au volume des produits et au moment de la prise </v>
      </c>
      <c r="C129" s="104" t="str">
        <f>'Fichier analyses'!V35</f>
        <v>NC</v>
      </c>
      <c r="D129" s="89"/>
      <c r="E129" s="89"/>
      <c r="F129" s="90"/>
      <c r="G129" s="91"/>
    </row>
    <row r="130" spans="1:7" x14ac:dyDescent="0.35">
      <c r="A130" s="87">
        <f>'Audit terrain'!A43</f>
        <v>26</v>
      </c>
      <c r="B130" s="88" t="str">
        <f>'Audit terrain'!B43</f>
        <v>Les tiroirs sont visuellement propres (nettoyage organisé)</v>
      </c>
      <c r="C130" s="104" t="str">
        <f>'Fichier analyses'!V36</f>
        <v>NC</v>
      </c>
      <c r="D130" s="89"/>
      <c r="E130" s="89"/>
      <c r="F130" s="90"/>
      <c r="G130" s="91"/>
    </row>
    <row r="131" spans="1:7" ht="29" x14ac:dyDescent="0.35">
      <c r="A131" s="87">
        <f>'Audit terrain'!A44</f>
        <v>27</v>
      </c>
      <c r="B131" s="88" t="str">
        <f>'Audit terrain'!B44</f>
        <v>A l'intérieur du tiroir ou pilulier, tous les médicaments sont identifiables INDIVIDUELLEMENT (nom du médicament, dosage, numéro de lot, date de péremption…)</v>
      </c>
      <c r="C131" s="104" t="str">
        <f>'Fichier analyses'!V37</f>
        <v>NC</v>
      </c>
      <c r="D131" s="89"/>
      <c r="E131" s="89"/>
      <c r="F131" s="90"/>
      <c r="G131" s="91"/>
    </row>
    <row r="132" spans="1:7" ht="58" x14ac:dyDescent="0.35">
      <c r="A132" s="87">
        <f>'Audit terrain'!A45</f>
        <v>28</v>
      </c>
      <c r="B132" s="88" t="str">
        <f>'Audit terrain'!B45</f>
        <v>Les médicaments en "si besoin" sont rangés : 
- dans le casier nominatif de chaque résident
- et éventuellement dans le chariot d'administration ; chaque boite est identifiée avec nom, prénom et date de naissance du résident de manière à éviter les confusions de médicaments et de dosage</v>
      </c>
      <c r="C132" s="104" t="str">
        <f>'Fichier analyses'!V38</f>
        <v>NC</v>
      </c>
      <c r="D132" s="89"/>
      <c r="E132" s="89"/>
      <c r="F132" s="90"/>
      <c r="G132" s="91"/>
    </row>
    <row r="133" spans="1:7" ht="29" x14ac:dyDescent="0.35">
      <c r="A133" s="87">
        <f>'Audit terrain'!A46</f>
        <v>29</v>
      </c>
      <c r="B133" s="88" t="str">
        <f>'Audit terrain'!B46</f>
        <v>En cas de modification d'un traitement (remplacement, suppression), le médicament concerné est immédiatement (et avant la prise suivante) remplacé ou retiré du pilulier du résident</v>
      </c>
      <c r="C133" s="104" t="str">
        <f>'Fichier analyses'!V39</f>
        <v>NC</v>
      </c>
      <c r="D133" s="89"/>
      <c r="E133" s="89"/>
      <c r="F133" s="90"/>
      <c r="G133" s="91"/>
    </row>
    <row r="134" spans="1:7" ht="29" x14ac:dyDescent="0.35">
      <c r="A134" s="87">
        <f>'Audit terrain'!A47</f>
        <v>30</v>
      </c>
      <c r="B134" s="88" t="str">
        <f>'Audit terrain'!B47</f>
        <v>L'IDE qui prépare les médicaments dispose de la liste des médicaments à ne pas écraser et la liste des gélules à ne pas ouvrir</v>
      </c>
      <c r="C134" s="104" t="str">
        <f>'Fichier analyses'!V40</f>
        <v>NC</v>
      </c>
      <c r="D134" s="89"/>
      <c r="E134" s="89"/>
      <c r="F134" s="90"/>
      <c r="G134" s="91"/>
    </row>
    <row r="135" spans="1:7" ht="29" x14ac:dyDescent="0.35">
      <c r="A135" s="87">
        <f>'Audit terrain'!A48</f>
        <v>31</v>
      </c>
      <c r="B135" s="88" t="str">
        <f>'Audit terrain'!B48</f>
        <v>Les médicaments multidoses (solutions buvables, stylo injecteur d'insuline, pommades…) sont systématiquement nominatifs et individuels (jamais partagés entre plusieurs résidents)</v>
      </c>
      <c r="C135" s="104" t="str">
        <f>'Fichier analyses'!V41</f>
        <v>NC</v>
      </c>
      <c r="D135" s="89"/>
      <c r="E135" s="89"/>
      <c r="F135" s="90"/>
      <c r="G135" s="91"/>
    </row>
    <row r="136" spans="1:7" ht="29" x14ac:dyDescent="0.35">
      <c r="A136" s="87">
        <f>'Audit terrain'!A49</f>
        <v>32</v>
      </c>
      <c r="B136" s="88" t="str">
        <f>'Audit terrain'!B49</f>
        <v>Les médicaments multidoses ou écrasés sont préparés extemporanément (au plus près du moment de l'administration) pour éviter la dégradation des médicaments, exclusivement par l'IDE</v>
      </c>
      <c r="C136" s="104" t="str">
        <f>'Fichier analyses'!V42</f>
        <v>NC</v>
      </c>
      <c r="D136" s="89"/>
      <c r="E136" s="89"/>
      <c r="F136" s="90"/>
      <c r="G136" s="91"/>
    </row>
    <row r="137" spans="1:7" ht="29" x14ac:dyDescent="0.35">
      <c r="A137" s="87">
        <f>'Audit terrain'!A50</f>
        <v>33</v>
      </c>
      <c r="B137" s="88" t="str">
        <f>'Audit terrain'!B50</f>
        <v>Sur les médicaments multidoses, les dates d'ouverture et de limite d'utilisation sont inscrites sur le flacon et non sur le conditionnement extérieur</v>
      </c>
      <c r="C137" s="104" t="str">
        <f>'Fichier analyses'!V43</f>
        <v>NC</v>
      </c>
      <c r="D137" s="89"/>
      <c r="E137" s="89"/>
      <c r="F137" s="90"/>
      <c r="G137" s="91"/>
    </row>
    <row r="138" spans="1:7" ht="29" x14ac:dyDescent="0.35">
      <c r="A138" s="87">
        <f>'Audit terrain'!A51</f>
        <v>34</v>
      </c>
      <c r="B138" s="88" t="str">
        <f>'Audit terrain'!B51</f>
        <v>Les différentes solutions buvables et/ou médicaments écrasés pour un résident ne sont jamais mélangés ensemble dans un seul et même contenant</v>
      </c>
      <c r="C138" s="104" t="str">
        <f>'Fichier analyses'!V44</f>
        <v>NC</v>
      </c>
      <c r="D138" s="89"/>
      <c r="E138" s="89"/>
      <c r="F138" s="90"/>
      <c r="G138" s="91"/>
    </row>
    <row r="139" spans="1:7" ht="29" x14ac:dyDescent="0.35">
      <c r="A139" s="87">
        <f>'Audit terrain'!A52</f>
        <v>35</v>
      </c>
      <c r="B139" s="88" t="str">
        <f>'Audit terrain'!B52</f>
        <v>Le matériel utilisé pour couper/écraser les comprimés est adapté : facilement nettoyable, de préférence sans contact direct avec le médicament (placé dans un sachet ou cupule), pas de mélange de comprimés</v>
      </c>
      <c r="C139" s="104" t="str">
        <f>'Fichier analyses'!V45</f>
        <v>NC</v>
      </c>
      <c r="D139" s="89"/>
      <c r="E139" s="89"/>
      <c r="F139" s="90"/>
      <c r="G139" s="91"/>
    </row>
    <row r="140" spans="1:7" ht="29" x14ac:dyDescent="0.35">
      <c r="A140" s="87">
        <f>'Audit terrain'!A53</f>
        <v>36</v>
      </c>
      <c r="B140" s="88" t="str">
        <f>'Audit terrain'!B53</f>
        <v>L'établissement dispose d'une base de données sur le médicament, certifiée par la Haute Autorité de Santé</v>
      </c>
      <c r="C140" s="104" t="str">
        <f>'Fichier analyses'!V46</f>
        <v>NC</v>
      </c>
      <c r="D140" s="89"/>
      <c r="E140" s="89"/>
      <c r="F140" s="90"/>
      <c r="G140" s="91"/>
    </row>
    <row r="141" spans="1:7" ht="29" x14ac:dyDescent="0.35">
      <c r="A141" s="87">
        <f>'Audit terrain'!A54</f>
        <v>37</v>
      </c>
      <c r="B141" s="88" t="str">
        <f>'Audit terrain'!B54</f>
        <v>L'identité du résident est vérifiée et tracée à chaque administration (changement de place à table, changement de chambre, chambre double, trombinoscope)</v>
      </c>
      <c r="C141" s="104" t="str">
        <f>'Fichier analyses'!V47</f>
        <v>NC</v>
      </c>
      <c r="D141" s="89"/>
      <c r="E141" s="89"/>
      <c r="F141" s="90"/>
      <c r="G141" s="91"/>
    </row>
    <row r="142" spans="1:7" x14ac:dyDescent="0.35">
      <c r="A142" s="87">
        <f>'Audit terrain'!A55</f>
        <v>38</v>
      </c>
      <c r="B142" s="88" t="str">
        <f>'Audit terrain'!B55</f>
        <v>La concordance entre les doses préparées et la prescription est réalisée</v>
      </c>
      <c r="C142" s="104" t="str">
        <f>'Fichier analyses'!V48</f>
        <v>NC</v>
      </c>
      <c r="D142" s="89"/>
      <c r="E142" s="89"/>
      <c r="F142" s="90"/>
      <c r="G142" s="91"/>
    </row>
    <row r="143" spans="1:7" ht="29" x14ac:dyDescent="0.35">
      <c r="A143" s="87">
        <f>'Audit terrain'!A56</f>
        <v>39</v>
      </c>
      <c r="B143" s="88" t="str">
        <f>'Audit terrain'!B56</f>
        <v>L'administration des médicaments est tracée en temps réel sur un support validé, au regard de la prescription (y compris pour les médicaments en prescription conditionnelle)</v>
      </c>
      <c r="C143" s="104" t="str">
        <f>'Fichier analyses'!V49</f>
        <v>NC</v>
      </c>
      <c r="D143" s="89"/>
      <c r="E143" s="89"/>
      <c r="F143" s="90"/>
      <c r="G143" s="91"/>
    </row>
    <row r="144" spans="1:7" ht="29" x14ac:dyDescent="0.35">
      <c r="A144" s="87">
        <f>'Audit terrain'!A57</f>
        <v>40</v>
      </c>
      <c r="B144" s="88" t="str">
        <f>'Audit terrain'!B57</f>
        <v>L'aide à la prise est réalisée au regard de la prescription ou du plan de soins consultés en amont par l'IDE lors de la préparation des doses à administrer</v>
      </c>
      <c r="C144" s="104" t="str">
        <f>'Fichier analyses'!V50</f>
        <v>NC</v>
      </c>
      <c r="D144" s="89"/>
      <c r="E144" s="89"/>
      <c r="F144" s="90"/>
      <c r="G144" s="91"/>
    </row>
    <row r="145" spans="1:7" ht="29" x14ac:dyDescent="0.35">
      <c r="A145" s="87">
        <f>'Audit terrain'!A58</f>
        <v>41</v>
      </c>
      <c r="B145" s="88" t="str">
        <f>'Audit terrain'!B58</f>
        <v xml:space="preserve">La non-administration et son motif sont tracés dans le dossier médical (refus, problèmes de déglutition…) et le médecin coordonnateur ou médecin traitant en est informé </v>
      </c>
      <c r="C145" s="104" t="str">
        <f>'Fichier analyses'!V51</f>
        <v>NC</v>
      </c>
      <c r="D145" s="89"/>
      <c r="E145" s="89"/>
      <c r="F145" s="90"/>
      <c r="G145" s="91"/>
    </row>
    <row r="146" spans="1:7" x14ac:dyDescent="0.35">
      <c r="A146" s="87">
        <f>'Audit terrain'!A59</f>
        <v>42</v>
      </c>
      <c r="B146" s="88" t="str">
        <f>'Audit terrain'!B59</f>
        <v>La personne qui administre les médicaments est identifiée</v>
      </c>
      <c r="C146" s="104" t="str">
        <f>'Fichier analyses'!V52</f>
        <v>NC</v>
      </c>
      <c r="D146" s="89"/>
      <c r="E146" s="89"/>
      <c r="F146" s="90"/>
      <c r="G146" s="91"/>
    </row>
    <row r="147" spans="1:7" x14ac:dyDescent="0.35">
      <c r="A147" s="87">
        <f>'Audit terrain'!A60</f>
        <v>43</v>
      </c>
      <c r="B147" s="88" t="str">
        <f>'Audit terrain'!B60</f>
        <v>La personne qui réalise l'aide à la prise est identifiée</v>
      </c>
      <c r="C147" s="104" t="str">
        <f>'Fichier analyses'!V53</f>
        <v>NC</v>
      </c>
      <c r="D147" s="89"/>
      <c r="E147" s="89"/>
      <c r="F147" s="90"/>
      <c r="G147" s="91"/>
    </row>
    <row r="148" spans="1:7" ht="29" x14ac:dyDescent="0.35">
      <c r="A148" s="87">
        <f>'Audit terrain'!A61</f>
        <v>44</v>
      </c>
      <c r="B148" s="88" t="str">
        <f>'Audit terrain'!B61</f>
        <v>Les personnes chargées d'aide à la prise des médicaments informent l'IDE de toute difficulté survenue lors de l'administration</v>
      </c>
      <c r="C148" s="104" t="str">
        <f>'Fichier analyses'!V54</f>
        <v>NC</v>
      </c>
      <c r="D148" s="89"/>
      <c r="E148" s="89"/>
      <c r="F148" s="90"/>
      <c r="G148" s="91"/>
    </row>
    <row r="149" spans="1:7" ht="145" x14ac:dyDescent="0.35">
      <c r="A149" s="87">
        <f>'Audit terrain'!A62</f>
        <v>45</v>
      </c>
      <c r="B149" s="88" t="str">
        <f>'Audit terrain'!B62</f>
        <v>Les médicaments stupéfiants (opioïdes) ou assimilés stupéfiants ne sont administrés que par un IDE ou un médecin.
En l'absence d'IDE la nuit, les interdoses de stupéfiants per os peuvent éventuellement être données par un Aide-Soignant, un Auxiliaire de Puériculture, un Aide Médico-Psychologique ou un Accompagnant Educatif et Social uniquement dans les conditions cumulatives suivantes :
-recours exceptionnel, après évaluation par l'équipe douleur sans autre alternative ni médicamenteuse ni d'organisation
- seulement pour la voie orale, formes unidoses ne nécessitant aucune adaptation posologique
- uniquement par un AS, auxiliaire de puériculture, AMP ou AES, volontaire et formé
- stockage sécurisé : coffre réservé aux stupéfiants de nuit différent du coffre de stupéfiant</v>
      </c>
      <c r="C149" s="104" t="str">
        <f>'Fichier analyses'!V55</f>
        <v>NC</v>
      </c>
      <c r="D149" s="89"/>
      <c r="E149" s="89"/>
      <c r="F149" s="90"/>
      <c r="G149" s="91"/>
    </row>
    <row r="150" spans="1:7" ht="29" x14ac:dyDescent="0.35">
      <c r="A150" s="87">
        <f>'Audit terrain'!A63</f>
        <v>46</v>
      </c>
      <c r="B150" s="88" t="str">
        <f>'Audit terrain'!B63</f>
        <v>Pour les résidents non autonomes, aucun traitement médicamenteux n'est retrouvé dans la chambre (même de manière sécurisée)</v>
      </c>
      <c r="C150" s="104" t="str">
        <f>'Fichier analyses'!V56</f>
        <v>NC</v>
      </c>
      <c r="D150" s="89"/>
      <c r="E150" s="89"/>
      <c r="F150" s="90"/>
      <c r="G150" s="91"/>
    </row>
    <row r="151" spans="1:7" ht="29" x14ac:dyDescent="0.35">
      <c r="A151" s="87">
        <f>'Audit terrain'!A64</f>
        <v>47</v>
      </c>
      <c r="B151" s="88" t="str">
        <f>'Audit terrain'!B64</f>
        <v>Si le résident gère seul son traitement, les conditions de gestion et  de détention des médicaments dans sa chambre sont sécurisées ET une réévaluation régulière de l'autonomie du résident est effectuée et tracée</v>
      </c>
      <c r="C151" s="104" t="str">
        <f>'Fichier analyses'!V57</f>
        <v>NC</v>
      </c>
      <c r="D151" s="89"/>
      <c r="E151" s="89"/>
      <c r="F151" s="90"/>
      <c r="G151" s="91"/>
    </row>
    <row r="152" spans="1:7" ht="29" x14ac:dyDescent="0.35">
      <c r="A152" s="87">
        <f>'Audit terrain'!A65</f>
        <v>48</v>
      </c>
      <c r="B152" s="88" t="str">
        <f>'Audit terrain'!B65</f>
        <v>Dans le cas où le patient est autonome, les IDE, médecins ou le pharmacien lui expliquent le traitement, les consignes particulières de prises (avant, pendant, après le repas...) et s'assurent de sa compréhension</v>
      </c>
      <c r="C152" s="104" t="str">
        <f>'Fichier analyses'!V58</f>
        <v>NC</v>
      </c>
      <c r="D152" s="89"/>
      <c r="E152" s="89"/>
      <c r="F152" s="90"/>
      <c r="G152" s="91"/>
    </row>
    <row r="153" spans="1:7" x14ac:dyDescent="0.35">
      <c r="A153" s="161" t="s">
        <v>16</v>
      </c>
      <c r="B153" s="161"/>
      <c r="C153" s="161"/>
      <c r="D153" s="161"/>
      <c r="E153" s="161"/>
      <c r="F153" s="161"/>
      <c r="G153" s="161"/>
    </row>
    <row r="154" spans="1:7" ht="43.5" x14ac:dyDescent="0.35">
      <c r="A154" s="87">
        <f>'Audit terrain'!A67</f>
        <v>49</v>
      </c>
      <c r="B154" s="88" t="str">
        <f>'Audit terrain'!B67</f>
        <v>Les médicaments sont détenus dans des locaux (armoires ou autres dispositifs de rangement) fermés à clé ou disposant d'un mode de fermeture assurant la même sécurité avec accès uniquement aux personnes habilitées</v>
      </c>
      <c r="C154" s="104" t="str">
        <f>'Fichier analyses'!V60</f>
        <v>NC</v>
      </c>
      <c r="D154" s="89"/>
      <c r="E154" s="89"/>
      <c r="F154" s="90"/>
      <c r="G154" s="91"/>
    </row>
    <row r="155" spans="1:7" ht="29" x14ac:dyDescent="0.35">
      <c r="A155" s="87">
        <f>'Audit terrain'!A68</f>
        <v>50</v>
      </c>
      <c r="B155" s="88" t="str">
        <f>'Audit terrain'!B68</f>
        <v>En dehors des piluliers et de la dotation, le stockage des médicaments des résidents est nominatif (tous les traitements d'un résident sont rangés ensemble)</v>
      </c>
      <c r="C155" s="104" t="str">
        <f>'Fichier analyses'!V61</f>
        <v>NC</v>
      </c>
      <c r="D155" s="89"/>
      <c r="E155" s="89"/>
      <c r="F155" s="90"/>
      <c r="G155" s="91"/>
    </row>
    <row r="156" spans="1:7" ht="29" x14ac:dyDescent="0.35">
      <c r="A156" s="87">
        <f>'Audit terrain'!A69</f>
        <v>51</v>
      </c>
      <c r="B156" s="88" t="str">
        <f>'Audit terrain'!B69</f>
        <v>Dans votre établissement, le réfrigérateur est dédié au rangement des médicaments (pas de nourriture, prélèvements biologiques) avec traçabilité du nettoyage et de suivi de température au moins quotidien</v>
      </c>
      <c r="C156" s="104" t="str">
        <f>'Fichier analyses'!V62</f>
        <v>NC</v>
      </c>
      <c r="D156" s="89"/>
      <c r="E156" s="89"/>
      <c r="F156" s="90"/>
      <c r="G156" s="91"/>
    </row>
    <row r="157" spans="1:7" ht="43.5" x14ac:dyDescent="0.35">
      <c r="A157" s="87">
        <f>'Audit terrain'!A70</f>
        <v>52</v>
      </c>
      <c r="B157" s="88" t="str">
        <f>'Audit terrain'!B70</f>
        <v>Votre établissement dispose d'un document décrivant la procédure à mettre en œuvre si la température du réfrigérateur n'est pas comprise entre +2°C et +8°C, incluant l'obligation de prévenir systématiquement le pharmacien</v>
      </c>
      <c r="C157" s="104" t="str">
        <f>'Fichier analyses'!V63</f>
        <v>NC</v>
      </c>
      <c r="D157" s="89"/>
      <c r="E157" s="89"/>
      <c r="F157" s="90"/>
      <c r="G157" s="91"/>
    </row>
    <row r="158" spans="1:7" ht="29" x14ac:dyDescent="0.35">
      <c r="A158" s="87">
        <f>'Audit terrain'!A71</f>
        <v>53</v>
      </c>
      <c r="B158" s="88" t="str">
        <f>'Audit terrain'!B71</f>
        <v>Le principe de rangement des médicaments permet d'éloigner physiquement les médicaments à risque de confusion</v>
      </c>
      <c r="C158" s="104" t="str">
        <f>'Fichier analyses'!V64</f>
        <v>NC</v>
      </c>
      <c r="D158" s="89"/>
      <c r="E158" s="89"/>
      <c r="F158" s="90"/>
      <c r="G158" s="91"/>
    </row>
    <row r="159" spans="1:7" ht="72.5" x14ac:dyDescent="0.35">
      <c r="A159" s="87">
        <f>'Audit terrain'!A72</f>
        <v>54</v>
      </c>
      <c r="B159" s="88" t="str">
        <f>'Audit terrain'!B72</f>
        <v xml:space="preserve">Les médicaments stupéfiants sont conservés dans un dispositif de rangement (armoire ou coffre sécurisé) :
- séparé et banalisé 
- fermé à clé après chaque utilisation 
- réservé à cet usage </v>
      </c>
      <c r="C159" s="104" t="str">
        <f>'Fichier analyses'!V65</f>
        <v>NC</v>
      </c>
      <c r="D159" s="89"/>
      <c r="E159" s="89"/>
      <c r="F159" s="90"/>
      <c r="G159" s="91"/>
    </row>
    <row r="160" spans="1:7" ht="58" x14ac:dyDescent="0.35">
      <c r="A160" s="87">
        <f>'Audit terrain'!A73</f>
        <v>55</v>
      </c>
      <c r="B160" s="88" t="str">
        <f>'Audit terrain'!B73</f>
        <v xml:space="preserve">Toute sortie de stock de médicaments stupéfiants sur la dotation pour besoins urgents est régularisée par une ordonnance nominative.
Pour chaque résident, une comptabilité individuelle, à l'unité, de réception/administration/retour pharmacie des stupéfiants doit être tenue </v>
      </c>
      <c r="C160" s="104" t="str">
        <f>'Fichier analyses'!V66</f>
        <v>NC</v>
      </c>
      <c r="D160" s="89"/>
      <c r="E160" s="89"/>
      <c r="F160" s="90"/>
      <c r="G160" s="91"/>
    </row>
    <row r="161" spans="1:7" ht="29" x14ac:dyDescent="0.35">
      <c r="A161" s="87">
        <f>'Audit terrain'!A74</f>
        <v>56</v>
      </c>
      <c r="B161" s="88" t="str">
        <f>'Audit terrain'!B74</f>
        <v>Les bouteilles d'oxygène au sein de l'établissement sont détenues dans un local identifié, aéré et loin de toute source de chaleur et sont arrimées et en position verticale</v>
      </c>
      <c r="C161" s="104" t="str">
        <f>'Fichier analyses'!V67</f>
        <v>NC</v>
      </c>
      <c r="D161" s="89"/>
      <c r="E161" s="89"/>
      <c r="F161" s="90"/>
      <c r="G161" s="91"/>
    </row>
    <row r="162" spans="1:7" ht="58" x14ac:dyDescent="0.35">
      <c r="A162" s="87">
        <f>'Audit terrain'!A75</f>
        <v>57</v>
      </c>
      <c r="B162" s="88" t="str">
        <f>'Audit terrain'!B75</f>
        <v xml:space="preserve">Les médicaments pour besoins urgents sont :
 - séparés des médicaments des résidents 
 - accessibles rapidement en cas de besoin uniquement par les IDE, cadre soignant, médecin coordonnateur, pharmacien </v>
      </c>
      <c r="C162" s="104" t="str">
        <f>'Fichier analyses'!V68</f>
        <v>NC</v>
      </c>
      <c r="D162" s="89"/>
      <c r="E162" s="89"/>
      <c r="F162" s="90"/>
      <c r="G162" s="91"/>
    </row>
    <row r="163" spans="1:7" ht="43.5" x14ac:dyDescent="0.35">
      <c r="A163" s="87">
        <f>'Audit terrain'!A76</f>
        <v>58</v>
      </c>
      <c r="B163" s="88" t="str">
        <f>'Audit terrain'!B76</f>
        <v>Le stock de médicaments pour besoins urgents de l'établissement a fait l'objet d'une dotation qualitative et quantitative, définie par le médecin coordonnateur et révisée au moins une fois par an. 
La gestion des stocks et des périmés est organisée et tracée</v>
      </c>
      <c r="C163" s="104" t="str">
        <f>'Fichier analyses'!V69</f>
        <v>NC</v>
      </c>
      <c r="D163" s="89"/>
      <c r="E163" s="89"/>
      <c r="F163" s="90"/>
      <c r="G163" s="91"/>
    </row>
    <row r="164" spans="1:7" ht="29" x14ac:dyDescent="0.35">
      <c r="A164" s="87">
        <f>'Audit terrain'!A77</f>
        <v>59</v>
      </c>
      <c r="B164" s="88" t="str">
        <f>'Audit terrain'!B77</f>
        <v>Les professionnels ont été formés aux enjeux sécuritaires, environnementaux et économiques de l'élimination des médicaments non utilisés</v>
      </c>
      <c r="C164" s="104" t="str">
        <f>'Fichier analyses'!V70</f>
        <v>NC</v>
      </c>
      <c r="D164" s="89"/>
      <c r="E164" s="89"/>
      <c r="F164" s="90"/>
      <c r="G164" s="91"/>
    </row>
    <row r="165" spans="1:7" ht="29" x14ac:dyDescent="0.35">
      <c r="A165" s="87">
        <f>'Audit terrain'!A78</f>
        <v>60</v>
      </c>
      <c r="B165" s="88" t="str">
        <f>'Audit terrain'!B78</f>
        <v>Tous les médicaments non administrés hors dotation pour besoins urgents sont systématiquement retournés à la pharmacie (pas de surstock)</v>
      </c>
      <c r="C165" s="104" t="str">
        <f>'Fichier analyses'!V71</f>
        <v>NC</v>
      </c>
      <c r="D165" s="89"/>
      <c r="E165" s="89"/>
      <c r="F165" s="90"/>
      <c r="G165" s="91"/>
    </row>
    <row r="166" spans="1:7" ht="29" x14ac:dyDescent="0.35">
      <c r="A166" s="87">
        <f>'Audit terrain'!A79</f>
        <v>61</v>
      </c>
      <c r="B166" s="88" t="str">
        <f>'Audit terrain'!B79</f>
        <v>Les médicaments stupéfiants ou assimilés stupéfiants non utilisés sont retournés à la pharmacie pour être détruits selon l'article R5132-36 (décret du 31 mars 2010)</v>
      </c>
      <c r="C166" s="104" t="str">
        <f>'Fichier analyses'!V72</f>
        <v>NC</v>
      </c>
      <c r="D166" s="89"/>
      <c r="E166" s="89"/>
      <c r="F166" s="90"/>
      <c r="G166" s="91"/>
    </row>
    <row r="167" spans="1:7" ht="29" x14ac:dyDescent="0.35">
      <c r="A167" s="87">
        <f>'Audit terrain'!A80</f>
        <v>62</v>
      </c>
      <c r="B167" s="88" t="str">
        <f>'Audit terrain'!B80</f>
        <v>Les médicaments périmés ou non identifiables selon la réglementation sont directement collectés dans un carton CYCLAMED ou jetés dans un collecteur spécifique DASRI</v>
      </c>
      <c r="C167" s="104" t="str">
        <f>'Fichier analyses'!V73</f>
        <v>NC</v>
      </c>
      <c r="D167" s="89"/>
      <c r="E167" s="89"/>
      <c r="F167" s="90"/>
      <c r="G167" s="91"/>
    </row>
    <row r="168" spans="1:7" x14ac:dyDescent="0.35">
      <c r="A168" s="87">
        <f>'Audit terrain'!A81</f>
        <v>63</v>
      </c>
      <c r="B168" s="88" t="str">
        <f>'Audit terrain'!B81</f>
        <v>Les modalités de transport entre la pharmacie et l'EHPAD sont organisées et sécurisées</v>
      </c>
      <c r="C168" s="104" t="str">
        <f>'Fichier analyses'!V74</f>
        <v>NC</v>
      </c>
      <c r="D168" s="89"/>
      <c r="E168" s="89"/>
      <c r="F168" s="90"/>
      <c r="G168" s="91"/>
    </row>
    <row r="169" spans="1:7" ht="87" x14ac:dyDescent="0.35">
      <c r="A169" s="87">
        <f>'Audit terrain'!A82</f>
        <v>64</v>
      </c>
      <c r="B169" s="88" t="str">
        <f>'Audit terrain'!B82</f>
        <v>En cas d'instauration d’un traitement en dehors des heures d’ouverture de la pharmacie (nuit, week-ends, jours fériés), hors urgence vitale :
- une conduite à tenir est définie si le médicament n’est pas dans la dotation pour besoins urgents (qui va chercher le traitement, dans quelle pharmacie, qui administre ce nouveau traitement, en présence ou en l'absence d’infirmier etc…) 
- une procédure est accessible à tout le personnel concerné y compris intérimaire</v>
      </c>
      <c r="C169" s="104" t="str">
        <f>'Fichier analyses'!V75</f>
        <v>NC</v>
      </c>
      <c r="D169" s="89"/>
      <c r="E169" s="89"/>
      <c r="F169" s="90"/>
      <c r="G169" s="91"/>
    </row>
    <row r="170" spans="1:7" ht="29" x14ac:dyDescent="0.35">
      <c r="A170" s="87">
        <f>'Audit terrain'!A83</f>
        <v>65</v>
      </c>
      <c r="B170" s="88" t="str">
        <f>'Audit terrain'!B83</f>
        <v>Dans l'établissement, la réception des médicaments fait l'objet d'un contrôle qualitatif et quantitatif par le cadre ou l'IDE avec traçabilité</v>
      </c>
      <c r="C170" s="104" t="str">
        <f>'Fichier analyses'!V76</f>
        <v>NC</v>
      </c>
      <c r="D170" s="89"/>
      <c r="E170" s="89"/>
      <c r="F170" s="90"/>
      <c r="G170" s="91"/>
    </row>
    <row r="171" spans="1:7" ht="29" x14ac:dyDescent="0.35">
      <c r="A171" s="87">
        <f>'Audit terrain'!A84</f>
        <v>66</v>
      </c>
      <c r="B171" s="88" t="str">
        <f>'Audit terrain'!B84</f>
        <v>Les médicaments sont rangés immédiatement après réception ou isolés  dans des conditions propres à assurer leur conservation dans l'attente du rangement</v>
      </c>
      <c r="C171" s="104" t="str">
        <f>'Fichier analyses'!V77</f>
        <v>NC</v>
      </c>
      <c r="D171" s="89"/>
      <c r="E171" s="89"/>
      <c r="F171" s="90"/>
      <c r="G171" s="91"/>
    </row>
    <row r="172" spans="1:7" x14ac:dyDescent="0.35">
      <c r="A172" s="87">
        <f>'Audit terrain'!A85</f>
        <v>67</v>
      </c>
      <c r="B172" s="88" t="str">
        <f>'Audit terrain'!B85</f>
        <v>Un chariot ou trousse ou sac d'urgence vitale est conforme à la réglementation</v>
      </c>
      <c r="C172" s="104" t="str">
        <f>'Fichier analyses'!V78</f>
        <v>NC</v>
      </c>
      <c r="D172" s="89"/>
      <c r="E172" s="89"/>
      <c r="F172" s="90"/>
      <c r="G172" s="91"/>
    </row>
  </sheetData>
  <mergeCells count="22">
    <mergeCell ref="A107:G107"/>
    <mergeCell ref="A113:G113"/>
    <mergeCell ref="A121:G121"/>
    <mergeCell ref="A153:G153"/>
    <mergeCell ref="A13:G13"/>
    <mergeCell ref="A62:G62"/>
    <mergeCell ref="A65:G65"/>
    <mergeCell ref="A72:G72"/>
    <mergeCell ref="A10:G10"/>
    <mergeCell ref="A95:G95"/>
    <mergeCell ref="A98:G98"/>
    <mergeCell ref="A103:G103"/>
    <mergeCell ref="A49:G49"/>
    <mergeCell ref="A28:G28"/>
    <mergeCell ref="A41:G41"/>
    <mergeCell ref="A34:G34"/>
    <mergeCell ref="A47:G47"/>
    <mergeCell ref="A70:G70"/>
    <mergeCell ref="A75:G75"/>
    <mergeCell ref="A79:G79"/>
    <mergeCell ref="A86:G86"/>
    <mergeCell ref="A90:G90"/>
  </mergeCells>
  <conditionalFormatting sqref="C14:C27 C29:C33 C35:C40 C42:C44">
    <cfRule type="cellIs" dxfId="41" priority="47" operator="between">
      <formula>0.5</formula>
      <formula>1</formula>
    </cfRule>
    <cfRule type="cellIs" dxfId="40" priority="48" operator="lessThan">
      <formula>0.5</formula>
    </cfRule>
    <cfRule type="cellIs" dxfId="39" priority="46" stopIfTrue="1" operator="equal">
      <formula>1</formula>
    </cfRule>
  </conditionalFormatting>
  <conditionalFormatting sqref="C50:C61">
    <cfRule type="cellIs" dxfId="38" priority="43" stopIfTrue="1" operator="equal">
      <formula>1</formula>
    </cfRule>
    <cfRule type="cellIs" dxfId="37" priority="45" operator="lessThan">
      <formula>0.5</formula>
    </cfRule>
    <cfRule type="cellIs" dxfId="36" priority="44" operator="between">
      <formula>0.5</formula>
      <formula>1</formula>
    </cfRule>
  </conditionalFormatting>
  <conditionalFormatting sqref="C63:C64 C66:C69 C71">
    <cfRule type="cellIs" dxfId="35" priority="41" operator="between">
      <formula>0.5</formula>
      <formula>1</formula>
    </cfRule>
    <cfRule type="cellIs" dxfId="34" priority="40" stopIfTrue="1" operator="equal">
      <formula>1</formula>
    </cfRule>
    <cfRule type="cellIs" dxfId="33" priority="42" operator="lessThan">
      <formula>0.5</formula>
    </cfRule>
  </conditionalFormatting>
  <conditionalFormatting sqref="C73:C74">
    <cfRule type="cellIs" dxfId="32" priority="13" stopIfTrue="1" operator="equal">
      <formula>1</formula>
    </cfRule>
    <cfRule type="cellIs" dxfId="31" priority="14" operator="between">
      <formula>0.5</formula>
      <formula>1</formula>
    </cfRule>
    <cfRule type="cellIs" dxfId="30" priority="15" operator="lessThan">
      <formula>0.5</formula>
    </cfRule>
  </conditionalFormatting>
  <conditionalFormatting sqref="C76:C78">
    <cfRule type="cellIs" dxfId="29" priority="11" operator="between">
      <formula>0.5</formula>
      <formula>1</formula>
    </cfRule>
    <cfRule type="cellIs" dxfId="28" priority="10" stopIfTrue="1" operator="equal">
      <formula>1</formula>
    </cfRule>
    <cfRule type="cellIs" dxfId="27" priority="12" operator="lessThan">
      <formula>0.5</formula>
    </cfRule>
  </conditionalFormatting>
  <conditionalFormatting sqref="C80:C85">
    <cfRule type="cellIs" dxfId="26" priority="7" stopIfTrue="1" operator="equal">
      <formula>1</formula>
    </cfRule>
    <cfRule type="cellIs" dxfId="25" priority="8" operator="between">
      <formula>0.5</formula>
      <formula>1</formula>
    </cfRule>
    <cfRule type="cellIs" dxfId="24" priority="9" operator="lessThan">
      <formula>0.5</formula>
    </cfRule>
  </conditionalFormatting>
  <conditionalFormatting sqref="C87:C89">
    <cfRule type="cellIs" dxfId="23" priority="6" operator="lessThan">
      <formula>0.5</formula>
    </cfRule>
    <cfRule type="cellIs" dxfId="22" priority="4" stopIfTrue="1" operator="equal">
      <formula>1</formula>
    </cfRule>
    <cfRule type="cellIs" dxfId="21" priority="5" operator="between">
      <formula>0.5</formula>
      <formula>1</formula>
    </cfRule>
  </conditionalFormatting>
  <conditionalFormatting sqref="C91:C93">
    <cfRule type="cellIs" dxfId="20" priority="2" operator="between">
      <formula>0.5</formula>
      <formula>1</formula>
    </cfRule>
    <cfRule type="cellIs" dxfId="19" priority="1" stopIfTrue="1" operator="equal">
      <formula>1</formula>
    </cfRule>
    <cfRule type="cellIs" dxfId="18" priority="3" operator="lessThan">
      <formula>0.5</formula>
    </cfRule>
  </conditionalFormatting>
  <conditionalFormatting sqref="C99:C102">
    <cfRule type="cellIs" dxfId="17" priority="37" stopIfTrue="1" operator="equal">
      <formula>1</formula>
    </cfRule>
    <cfRule type="cellIs" dxfId="16" priority="39" operator="lessThan">
      <formula>0.5</formula>
    </cfRule>
    <cfRule type="cellIs" dxfId="15" priority="38" operator="between">
      <formula>0.5</formula>
      <formula>1</formula>
    </cfRule>
  </conditionalFormatting>
  <conditionalFormatting sqref="C104:C106">
    <cfRule type="cellIs" dxfId="14" priority="34" stopIfTrue="1" operator="equal">
      <formula>1</formula>
    </cfRule>
    <cfRule type="cellIs" dxfId="13" priority="35" operator="between">
      <formula>0.5</formula>
      <formula>1</formula>
    </cfRule>
    <cfRule type="cellIs" dxfId="12" priority="36" operator="lessThan">
      <formula>0.5</formula>
    </cfRule>
  </conditionalFormatting>
  <conditionalFormatting sqref="C108:C110">
    <cfRule type="cellIs" dxfId="11" priority="31" stopIfTrue="1" operator="equal">
      <formula>1</formula>
    </cfRule>
    <cfRule type="cellIs" dxfId="10" priority="32" operator="between">
      <formula>0.5</formula>
      <formula>1</formula>
    </cfRule>
    <cfRule type="cellIs" dxfId="9" priority="33" operator="lessThan">
      <formula>0.5</formula>
    </cfRule>
  </conditionalFormatting>
  <conditionalFormatting sqref="C114:C120">
    <cfRule type="cellIs" dxfId="8" priority="29" operator="between">
      <formula>0.5</formula>
      <formula>1</formula>
    </cfRule>
    <cfRule type="cellIs" dxfId="7" priority="30" operator="lessThan">
      <formula>0.5</formula>
    </cfRule>
    <cfRule type="cellIs" dxfId="6" priority="28" stopIfTrue="1" operator="equal">
      <formula>1</formula>
    </cfRule>
  </conditionalFormatting>
  <conditionalFormatting sqref="C122:C152">
    <cfRule type="cellIs" dxfId="5" priority="21" operator="lessThan">
      <formula>0.5</formula>
    </cfRule>
    <cfRule type="cellIs" dxfId="4" priority="20" operator="between">
      <formula>0.5</formula>
      <formula>1</formula>
    </cfRule>
    <cfRule type="cellIs" dxfId="3" priority="19" stopIfTrue="1" operator="equal">
      <formula>1</formula>
    </cfRule>
  </conditionalFormatting>
  <conditionalFormatting sqref="C154:C172">
    <cfRule type="cellIs" dxfId="2" priority="17" operator="between">
      <formula>0.5</formula>
      <formula>1</formula>
    </cfRule>
    <cfRule type="cellIs" dxfId="1" priority="18" operator="lessThan">
      <formula>0.5</formula>
    </cfRule>
    <cfRule type="cellIs" dxfId="0" priority="16" stopIfTrue="1" operator="equal">
      <formula>1</formula>
    </cfRule>
  </conditionalFormatting>
  <dataValidations disablePrompts="1" count="3">
    <dataValidation type="date" operator="greaterThan" allowBlank="1" showInputMessage="1" showErrorMessage="1" errorTitle="maivais format date" error="JJ/MM/AAAA" sqref="G1:G7 G9:G13 F1:F27 F35:F40 F29:F33 G45:G49 F154:F172 F173:G1048576 F94:G97 F99:F102 F104:F106 F108:F112 F114:F120 F122:F152 F42:F61 F63:F64 F66:F69 F71 F76:F77 F73:F74 F80:F85 F87:F89 F91:F93" xr:uid="{00000000-0002-0000-0600-000000000000}">
      <formula1>43831</formula1>
    </dataValidation>
    <dataValidation type="list" operator="greaterThan" allowBlank="1" showInputMessage="1" showErrorMessage="1" sqref="G14:G27 G42:G44 G29:G33 G35:G40 G154:G172 G99:G102 G104:G106 G108:G112 G114:G120 G122:G152 G50:G61 G63:G64 G66:G69 G71 G76:G77 G73:G74 G80:G85 G87:G89 G91:G93" xr:uid="{00000000-0002-0000-0600-000001000000}">
      <formula1>statut</formula1>
    </dataValidation>
    <dataValidation type="list" allowBlank="1" showInputMessage="1" showErrorMessage="1" sqref="F153" xr:uid="{00000000-0002-0000-0600-000002000000}">
      <formula1>"4 - Tout à fait satisfaisant,3 - Plutôt satisfaisant,2 - Plutôt pas satisfaisant,1 - Pas du tout satisfaisant,NC - Non concerné"</formula1>
    </dataValidation>
  </dataValidations>
  <pageMargins left="0.19685039370078741" right="0.19685039370078741" top="0.55118110236220474" bottom="0" header="0" footer="0"/>
  <pageSetup paperSize="8" orientation="landscape" r:id="rId1"/>
  <headerFooter>
    <oddHeader>&amp;C&amp;G&amp;R&amp;P</oddHeader>
  </headerFooter>
  <drawing r:id="rId2"/>
  <legacyDrawingHF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8"/>
  <dimension ref="A1:AT183"/>
  <sheetViews>
    <sheetView topLeftCell="G1" zoomScale="70" zoomScaleNormal="70" workbookViewId="0">
      <selection activeCell="AQ7" sqref="AQ7"/>
    </sheetView>
  </sheetViews>
  <sheetFormatPr baseColWidth="10" defaultRowHeight="14.5" x14ac:dyDescent="0.35"/>
  <cols>
    <col min="1" max="1" width="9.26953125" customWidth="1"/>
    <col min="2" max="4" width="6.81640625" customWidth="1"/>
    <col min="5" max="5" width="6" customWidth="1"/>
    <col min="6" max="6" width="13.54296875" customWidth="1"/>
    <col min="7" max="9" width="6.81640625" customWidth="1"/>
    <col min="10" max="10" width="18" customWidth="1"/>
    <col min="11" max="11" width="7" customWidth="1"/>
    <col min="12" max="12" width="4.54296875" customWidth="1"/>
    <col min="13" max="13" width="9" customWidth="1"/>
    <col min="14" max="14" width="5.26953125" customWidth="1"/>
    <col min="15" max="15" width="5.453125" customWidth="1"/>
    <col min="16" max="16" width="5.1796875" customWidth="1"/>
    <col min="17" max="17" width="6.26953125" customWidth="1"/>
    <col min="18" max="18" width="5.7265625" customWidth="1"/>
    <col min="19" max="19" width="6.54296875" customWidth="1"/>
    <col min="20" max="20" width="4.26953125" customWidth="1"/>
    <col min="21" max="21" width="8.54296875" customWidth="1"/>
    <col min="22" max="22" width="6.7265625" customWidth="1"/>
    <col min="23" max="23" width="5.1796875" customWidth="1"/>
    <col min="24" max="24" width="13.7265625" customWidth="1"/>
    <col min="25" max="25" width="7.7265625" customWidth="1"/>
    <col min="26" max="26" width="4" customWidth="1"/>
    <col min="27" max="27" width="13.81640625" customWidth="1"/>
    <col min="28" max="28" width="8" customWidth="1"/>
    <col min="29" max="29" width="5.7265625" customWidth="1"/>
    <col min="30" max="30" width="5.453125" customWidth="1"/>
    <col min="31" max="31" width="13.453125" customWidth="1"/>
    <col min="32" max="32" width="6.26953125" customWidth="1"/>
    <col min="33" max="33" width="4.453125" customWidth="1"/>
    <col min="34" max="34" width="41.453125" customWidth="1"/>
    <col min="35" max="35" width="7.26953125" customWidth="1"/>
    <col min="36" max="36" width="6.1796875" customWidth="1"/>
    <col min="37" max="37" width="5" customWidth="1"/>
    <col min="38" max="38" width="13.81640625" customWidth="1"/>
    <col min="39" max="39" width="7.453125" customWidth="1"/>
  </cols>
  <sheetData>
    <row r="1" spans="1:43" ht="15" thickBot="1" x14ac:dyDescent="0.4"/>
    <row r="2" spans="1:43" x14ac:dyDescent="0.35">
      <c r="A2" s="198" t="s">
        <v>271</v>
      </c>
      <c r="B2" s="199"/>
      <c r="C2" s="199"/>
      <c r="D2" s="199"/>
      <c r="E2" s="199"/>
      <c r="F2" s="199"/>
      <c r="G2" s="199"/>
      <c r="H2" s="57"/>
      <c r="I2" s="57"/>
      <c r="J2" s="73"/>
      <c r="K2" s="74"/>
      <c r="M2" s="198" t="s">
        <v>270</v>
      </c>
      <c r="N2" s="199"/>
      <c r="O2" s="199"/>
      <c r="P2" s="199"/>
      <c r="Q2" s="199"/>
      <c r="R2" s="199"/>
      <c r="S2" s="200"/>
      <c r="U2" s="198" t="s">
        <v>166</v>
      </c>
      <c r="V2" s="199"/>
      <c r="W2" s="199"/>
      <c r="X2" s="199"/>
      <c r="Y2" s="200"/>
      <c r="AA2" s="198" t="s">
        <v>210</v>
      </c>
      <c r="AB2" s="199"/>
      <c r="AC2" s="199"/>
      <c r="AD2" s="199"/>
      <c r="AE2" s="199"/>
      <c r="AF2" s="200"/>
      <c r="AH2" s="198" t="s">
        <v>417</v>
      </c>
      <c r="AI2" s="199"/>
      <c r="AJ2" s="199"/>
      <c r="AK2" s="199"/>
      <c r="AL2" s="199"/>
      <c r="AM2" s="200"/>
      <c r="AO2" s="198" t="s">
        <v>278</v>
      </c>
      <c r="AP2" s="199"/>
      <c r="AQ2" s="200"/>
    </row>
    <row r="3" spans="1:43" x14ac:dyDescent="0.35">
      <c r="A3" s="203" t="s">
        <v>143</v>
      </c>
      <c r="B3" s="202"/>
      <c r="C3" s="202"/>
      <c r="D3" s="202"/>
      <c r="E3" s="202"/>
      <c r="F3" s="29" t="s">
        <v>156</v>
      </c>
      <c r="G3" s="69" t="str" cm="1">
        <f t="array" ref="G3">IF(AND($B6:$B19="NC",$B21:$B25="NC",$B27:$B32="NC",$B34:$B36="NC"),"NC",SUM($B6:$B36)/SUMIF($B6:$B36,"&lt;&gt;NC",$E6:$E36))</f>
        <v>NC</v>
      </c>
      <c r="H3" s="71" t="str" cm="1">
        <f t="array" ref="H3">IF(AND($C6:$C19="NC",$C21:$C25="NC",$C27:$C32="NC",$C34:$C36="NC"),"NC",SUM($C6:$C36)/SUMIF($C6:$C36,"&lt;&gt;NC",$E6:$E36))</f>
        <v>NC</v>
      </c>
      <c r="I3" s="71" t="str" cm="1">
        <f t="array" ref="I3">IF(AND($D6:$D19="NC",$D21:$D25="NC",$D27:$D32="NC",$D34:$D36="NC"),"NC",SUM($D6:$D36)/SUMIF($D6:$D36,"&lt;&gt;NC",$E6:$E36))</f>
        <v>NC</v>
      </c>
      <c r="K3" s="71" t="str" cm="1">
        <f t="array" ref="K3">IF(AND($J6:$J19="NC",$J21:$J25="NC",$J27:$J32="NC",$J34:$J36="NC"),"NC",SUM($J6:$J36)/SUMIF($J6:$J36,"&lt;&gt;NC",$E6:$E36))</f>
        <v>NC</v>
      </c>
      <c r="M3" s="33"/>
      <c r="P3" s="29"/>
      <c r="Q3" s="29" t="s">
        <v>156</v>
      </c>
      <c r="R3" s="29"/>
      <c r="S3" s="43" t="str" cm="1">
        <f t="array" ref="S3">IF(AND($Q6:$Q17="NC",$Q19:$Q20="NC",$Q27="NC",$Q29:$Q30="NC",$Q32:$Q34="NC",$Q36:$Q41="NC",$Q43:$Q45="NC",$Q47:$Q49="NC"),"NC",SUM($Q6:$Q49)/SUMIF($Q6:$Q49,"&lt;&gt;NC",$R6:$R49))</f>
        <v>NC</v>
      </c>
      <c r="U3" s="36" t="s">
        <v>143</v>
      </c>
      <c r="X3" s="29" t="s">
        <v>156</v>
      </c>
      <c r="Y3" s="43" t="str" cm="1">
        <f t="array" ref="Y3">IF(AND($V6:$V9="NC",$V11:$V13="NC",$V15:$V17="NC"),"NC",SUM($V6:$V17)/SUMIF($V6:$V17,"&lt;&gt;NC",$W6:$W17))</f>
        <v>NC</v>
      </c>
      <c r="AA3" s="36" t="s">
        <v>143</v>
      </c>
      <c r="AE3" s="29" t="s">
        <v>156</v>
      </c>
      <c r="AF3" s="32" t="str" cm="1">
        <f t="array" ref="AF3">IF(AND($AC6:$AC19="NC",$AC21:$AC29="NC",$AC31:$AC39="NC",$AC41:$AC43="NC",$AC45:$AC47="NC"),"NC",SUM($AC6:$AC47)/SUMIF($AC6:$AC47,"&lt;&gt;NC",$AD6:$AD47))</f>
        <v>NC</v>
      </c>
      <c r="AH3" s="40" t="s">
        <v>375</v>
      </c>
      <c r="AL3" s="29" t="s">
        <v>156</v>
      </c>
      <c r="AM3" s="43" t="str" cm="1">
        <f t="array" ref="AM3">IF(AND($AJ5:$AJ6="NC"),"NC",SUM($AJ5:$AJ6)/SUMIF($AJ5:$AJ6,"&lt;&gt;NC",$AK5:$AK6))</f>
        <v>NC</v>
      </c>
      <c r="AO3" s="36" t="s">
        <v>143</v>
      </c>
      <c r="AQ3" s="84" t="str">
        <f>IF($AF3="NC","",$AF3)</f>
        <v/>
      </c>
    </row>
    <row r="4" spans="1:43" x14ac:dyDescent="0.35">
      <c r="A4" s="22"/>
      <c r="B4" s="72" t="s">
        <v>274</v>
      </c>
      <c r="C4" s="72" t="s">
        <v>275</v>
      </c>
      <c r="D4" s="72" t="s">
        <v>276</v>
      </c>
      <c r="E4" t="s">
        <v>230</v>
      </c>
      <c r="G4" s="72" t="s">
        <v>274</v>
      </c>
      <c r="H4" s="72" t="s">
        <v>275</v>
      </c>
      <c r="I4" s="72" t="s">
        <v>276</v>
      </c>
      <c r="J4" s="72" t="s">
        <v>421</v>
      </c>
      <c r="K4" s="75"/>
      <c r="M4" s="34"/>
      <c r="N4" t="s">
        <v>124</v>
      </c>
      <c r="O4" t="s">
        <v>125</v>
      </c>
      <c r="P4" s="19" t="s">
        <v>128</v>
      </c>
      <c r="Q4" t="s">
        <v>164</v>
      </c>
      <c r="S4" s="21"/>
      <c r="U4" s="36"/>
      <c r="V4" t="s">
        <v>154</v>
      </c>
      <c r="W4" t="s">
        <v>230</v>
      </c>
      <c r="Y4" s="21"/>
      <c r="AA4" s="34"/>
      <c r="AC4" t="s">
        <v>154</v>
      </c>
      <c r="AD4" t="s">
        <v>230</v>
      </c>
      <c r="AF4" s="21"/>
      <c r="AH4" s="28" t="s">
        <v>374</v>
      </c>
      <c r="AJ4" s="19"/>
      <c r="AL4" s="30" t="s">
        <v>157</v>
      </c>
      <c r="AM4" s="31" t="str" cm="1">
        <f t="array" ref="AM4">IF(AND($AJ5:$AJ6="NC"),"NC",SUM($AJ5:$AJ6)/SUMIF($AJ5:$AJ6,"&lt;&gt;NC",$AK5:$AK6))</f>
        <v>NC</v>
      </c>
      <c r="AO4" s="28" t="s">
        <v>155</v>
      </c>
      <c r="AQ4" s="84" t="str">
        <f>IF($AF5="NC","",$AF5)</f>
        <v/>
      </c>
    </row>
    <row r="5" spans="1:43" x14ac:dyDescent="0.35">
      <c r="A5" s="28" t="s">
        <v>155</v>
      </c>
      <c r="B5" s="20"/>
      <c r="C5" s="20"/>
      <c r="D5" s="20"/>
      <c r="E5" s="20"/>
      <c r="F5" s="30" t="s">
        <v>157</v>
      </c>
      <c r="G5" s="70" t="str" cm="1">
        <f t="array" ref="G5">IF(AND($B6:$B19="NC"),"NC",SUM($B6:$B19)/SUMIF($B6:$B19,"&lt;&gt;NC",$E6:$E19))</f>
        <v>NC</v>
      </c>
      <c r="H5" s="70" t="str" cm="1">
        <f t="array" ref="H5">IF(AND($C6:$C19="NC"),"NC",SUM($C6:$C19)/SUMIF($C6:$C19,"&lt;&gt;NC",$E6:$E19))</f>
        <v>NC</v>
      </c>
      <c r="I5" s="70" t="str" cm="1">
        <f t="array" ref="I5">IF(AND($D6:$D19="NC"),"NC",SUM($D6:$D19)/SUMIF($D6:$D19,"&lt;&gt;NC",$E6:$E19))</f>
        <v>NC</v>
      </c>
      <c r="K5" s="70" t="str" cm="1">
        <f t="array" ref="K5">IF(AND($J6:$J19="NC"),"NC",SUM($J6:$J19)/SUMIF($J6:$J19,"&lt;&gt;NC",$E6:$E19))</f>
        <v>NC</v>
      </c>
      <c r="M5" s="28" t="s">
        <v>0</v>
      </c>
      <c r="P5" s="30" t="s">
        <v>157</v>
      </c>
      <c r="S5" s="31" t="str" cm="1">
        <f t="array" ref="S5">IF(AND($Q6:$Q17="NC"),"NC",SUM($Q6:$Q17)/SUMIF($Q6:$Q17,"&lt;&gt;NC",$R6:$R17))</f>
        <v>NC</v>
      </c>
      <c r="U5" s="28" t="s">
        <v>13</v>
      </c>
      <c r="X5" s="30" t="s">
        <v>157</v>
      </c>
      <c r="Y5" s="31" t="str" cm="1">
        <f t="array" ref="Y5">IF(AND($V6:$V9="NC"),"NC",SUM($V6:$V9)/SUMIF($V6:$V9,"&lt;&gt;NC",$W6:$W9))</f>
        <v>NC</v>
      </c>
      <c r="AA5" s="28" t="s">
        <v>155</v>
      </c>
      <c r="AE5" s="30" t="s">
        <v>157</v>
      </c>
      <c r="AF5" s="35" t="str" cm="1">
        <f t="array" ref="AF5">IF(AND($AC6:$AC19="NC"),"NC",SUM($AC6:$AC19)/SUMIF($AC6:$AC19,"&lt;&gt;NC",$AD6:$AD19))</f>
        <v>NC</v>
      </c>
      <c r="AH5" s="37" t="s">
        <v>273</v>
      </c>
      <c r="AI5" s="53" t="s">
        <v>136</v>
      </c>
      <c r="AJ5" s="155" t="str">
        <f>Q7</f>
        <v>NC</v>
      </c>
      <c r="AK5">
        <v>1</v>
      </c>
      <c r="AM5" s="21"/>
      <c r="AO5" s="28" t="s">
        <v>13</v>
      </c>
      <c r="AP5" s="82"/>
      <c r="AQ5" s="84" t="str">
        <f>IF($AF20="NC","",$AF20)</f>
        <v/>
      </c>
    </row>
    <row r="6" spans="1:43" x14ac:dyDescent="0.35">
      <c r="A6" s="23" t="s">
        <v>135</v>
      </c>
      <c r="B6" s="19" t="str">
        <f>IF(OR('Audit flash'!$E12="NC - Non concerné",'Audit flash'!$E12=""),"NC",IF('Audit flash'!$E12="4 - Tout à fait satisfaisant",1,IF('Audit flash'!$E12="3 - Plutôt satisfaisant",0.66,IF('Audit flash'!$E12="2 - Plutôt pas satisfaisant",0.33,0))))</f>
        <v>NC</v>
      </c>
      <c r="C6" s="19" t="str">
        <f>IF(OR('Audit flash'!$F12="NC - Non concerné",'Audit flash'!$F12=""),"NC",IF('Audit flash'!$F12="4 - Tout à fait satisfaisant",1,IF('Audit flash'!$F12="3 - Plutôt satisfaisant",0.66,IF('Audit flash'!$F12="2 - Plutôt pas satisfaisant",0.33,0))))</f>
        <v>NC</v>
      </c>
      <c r="D6" s="19" t="str">
        <f>IF(OR('Audit flash'!$G12="NC - Non concerné",'Audit flash'!$G12=""),"NC",IF('Audit flash'!$G12="4 - Tout à fait satisfaisant",1,IF('Audit flash'!$G12="3 - Plutôt satisfaisant",0.66,IF('Audit flash'!$G12="2 - Plutôt pas satisfaisant",0.33,0))))</f>
        <v>NC</v>
      </c>
      <c r="E6">
        <v>1</v>
      </c>
      <c r="J6" s="19" t="str">
        <f>IFERROR(AVERAGE($B6:$D6),"NC")</f>
        <v>NC</v>
      </c>
      <c r="K6" s="21"/>
      <c r="M6" s="23" t="s">
        <v>135</v>
      </c>
      <c r="N6">
        <f>COUNTIF('Audit dossiers'!$D10:$F10,'Fichier analyses'!N4)</f>
        <v>0</v>
      </c>
      <c r="O6">
        <f>COUNTIF('Audit dossiers'!$D10:$F10,'Fichier analyses'!O4)</f>
        <v>0</v>
      </c>
      <c r="P6">
        <f>COUNTIF('Audit dossiers'!$D10:$F10,'Fichier analyses'!P4)</f>
        <v>0</v>
      </c>
      <c r="Q6" s="19" t="str">
        <f>IFERROR($N6/($N6+$O6),"NC")</f>
        <v>NC</v>
      </c>
      <c r="R6">
        <v>1</v>
      </c>
      <c r="S6" s="122"/>
      <c r="U6" s="23" t="s">
        <v>135</v>
      </c>
      <c r="V6" s="19" t="str">
        <f>IF(OR('Audit terrain'!$F11="NC - Non concerné",'Audit terrain'!$F11=""),"NC",IF('Audit terrain'!$F11="4 - Tout à fait satisfaisant",1,IF('Audit terrain'!$F11="3 - Plutôt satisfaisant",0.66,IF('Audit terrain'!$F11="2 - Plutôt pas satisfaisant",0.33,0))))</f>
        <v>NC</v>
      </c>
      <c r="W6">
        <v>1</v>
      </c>
      <c r="Y6" s="21"/>
      <c r="AA6" s="37" t="s">
        <v>272</v>
      </c>
      <c r="AB6" s="53" t="s">
        <v>135</v>
      </c>
      <c r="AC6" s="19" t="str">
        <f>$J6</f>
        <v>NC</v>
      </c>
      <c r="AD6">
        <v>1</v>
      </c>
      <c r="AF6" s="21"/>
      <c r="AH6" s="37"/>
      <c r="AI6" s="146" t="s">
        <v>153</v>
      </c>
      <c r="AJ6" s="144" t="str">
        <f>Q32</f>
        <v>NC</v>
      </c>
      <c r="AK6" s="143">
        <v>1</v>
      </c>
      <c r="AM6" s="21"/>
      <c r="AO6" s="28" t="s">
        <v>144</v>
      </c>
      <c r="AQ6" s="84" t="str">
        <f>IF($AF30="NC","",$AF30)</f>
        <v/>
      </c>
    </row>
    <row r="7" spans="1:43" x14ac:dyDescent="0.35">
      <c r="A7" s="23" t="s">
        <v>136</v>
      </c>
      <c r="B7" s="19" t="str">
        <f>IF(OR('Audit flash'!$E13="NC - Non concerné",'Audit flash'!$E13=""),"NC",IF('Audit flash'!$E13="4 - Tout à fait satisfaisant",1,IF('Audit flash'!$E13="3 - Plutôt satisfaisant",0.66,IF('Audit flash'!$E13="2 - Plutôt pas satisfaisant",0.33,0))))</f>
        <v>NC</v>
      </c>
      <c r="C7" s="19" t="str">
        <f>IF(OR('Audit flash'!$F13="NC - Non concerné",'Audit flash'!$F13=""),"NC",IF('Audit flash'!$F13="4 - Tout à fait satisfaisant",1,IF('Audit flash'!$F13="3 - Plutôt satisfaisant",0.66,IF('Audit flash'!$F13="2 - Plutôt pas satisfaisant",0.33,0))))</f>
        <v>NC</v>
      </c>
      <c r="D7" s="19" t="str">
        <f>IF(OR('Audit flash'!$G13="NC - Non concerné",'Audit flash'!$G13=""),"NC",IF('Audit flash'!$G13="4 - Tout à fait satisfaisant",1,IF('Audit flash'!$G13="3 - Plutôt satisfaisant",0.66,IF('Audit flash'!$G13="2 - Plutôt pas satisfaisant",0.33,0))))</f>
        <v>NC</v>
      </c>
      <c r="E7">
        <v>1</v>
      </c>
      <c r="J7" s="19" t="str">
        <f t="shared" ref="J7:J36" si="0">IFERROR(AVERAGE($B7:$D7),"NC")</f>
        <v>NC</v>
      </c>
      <c r="K7" s="21"/>
      <c r="M7" s="23" t="s">
        <v>136</v>
      </c>
      <c r="N7">
        <f>COUNTIF('Audit dossiers'!$D11:$F11,'Fichier analyses'!N4)</f>
        <v>0</v>
      </c>
      <c r="O7">
        <f>COUNTIF('Audit dossiers'!$D11:$F11,'Fichier analyses'!O4)</f>
        <v>0</v>
      </c>
      <c r="P7">
        <f>COUNTIF('Audit dossiers'!$D11:$F11,'Fichier analyses'!P4)</f>
        <v>0</v>
      </c>
      <c r="Q7" s="19" t="str">
        <f t="shared" ref="Q7:Q19" si="1">IFERROR($N7/($N7+$O7),"NC")</f>
        <v>NC</v>
      </c>
      <c r="R7">
        <v>1</v>
      </c>
      <c r="S7" s="122"/>
      <c r="U7" s="23" t="s">
        <v>136</v>
      </c>
      <c r="V7" s="19" t="str">
        <f>IF(OR('Audit terrain'!$F12="NC - Non concerné",'Audit terrain'!$F12=""),"NC",IF('Audit terrain'!$F12="4 - Tout à fait satisfaisant",1,IF('Audit terrain'!$F12="3 - Plutôt satisfaisant",0.66,IF('Audit terrain'!$F12="2 - Plutôt pas satisfaisant",0.33,0))))</f>
        <v>NC</v>
      </c>
      <c r="W7">
        <v>1</v>
      </c>
      <c r="Y7" s="21"/>
      <c r="AA7" s="34"/>
      <c r="AB7" s="53" t="s">
        <v>136</v>
      </c>
      <c r="AC7" s="19" t="str">
        <f t="shared" ref="AC7:AC19" si="2">$J7</f>
        <v>NC</v>
      </c>
      <c r="AD7">
        <v>1</v>
      </c>
      <c r="AF7" s="21"/>
      <c r="AH7" s="40" t="s">
        <v>372</v>
      </c>
      <c r="AL7" s="29" t="s">
        <v>156</v>
      </c>
      <c r="AM7" s="43" t="str" cm="1">
        <f t="array" ref="AM7">IF(AND($AJ9:$AJ9="NC"),"NC",SUM($AJ9:$AJ9)/SUMIF($AJ9:$AJ9,"&lt;&gt;NC",$AK9:$AK9))</f>
        <v>NC</v>
      </c>
      <c r="AO7" s="28" t="s">
        <v>42</v>
      </c>
      <c r="AP7" s="20"/>
      <c r="AQ7" s="84" t="str">
        <f>IF($AF40="NC","",$AF40)</f>
        <v/>
      </c>
    </row>
    <row r="8" spans="1:43" x14ac:dyDescent="0.35">
      <c r="A8" s="23" t="s">
        <v>137</v>
      </c>
      <c r="B8" s="19" t="str">
        <f>IF(OR('Audit flash'!$E14="NC - Non concerné",'Audit flash'!$E14=""),"NC",IF('Audit flash'!$E14="4 - Tout à fait satisfaisant",1,IF('Audit flash'!$E14="3 - Plutôt satisfaisant",0.66,IF('Audit flash'!$E14="2 - Plutôt pas satisfaisant",0.33,0))))</f>
        <v>NC</v>
      </c>
      <c r="C8" s="19" t="str">
        <f>IF(OR('Audit flash'!$F14="NC - Non concerné",'Audit flash'!$F14=""),"NC",IF('Audit flash'!$F14="4 - Tout à fait satisfaisant",1,IF('Audit flash'!$F14="3 - Plutôt satisfaisant",0.66,IF('Audit flash'!$F14="2 - Plutôt pas satisfaisant",0.33,0))))</f>
        <v>NC</v>
      </c>
      <c r="D8" s="19" t="str">
        <f>IF(OR('Audit flash'!$G14="NC - Non concerné",'Audit flash'!$G14=""),"NC",IF('Audit flash'!$G14="4 - Tout à fait satisfaisant",1,IF('Audit flash'!$G14="3 - Plutôt satisfaisant",0.66,IF('Audit flash'!$G14="2 - Plutôt pas satisfaisant",0.33,0))))</f>
        <v>NC</v>
      </c>
      <c r="E8">
        <v>1</v>
      </c>
      <c r="J8" s="19" t="str">
        <f t="shared" si="0"/>
        <v>NC</v>
      </c>
      <c r="K8" s="21"/>
      <c r="M8" s="23" t="s">
        <v>137</v>
      </c>
      <c r="N8" s="143">
        <f>COUNTIF('Audit dossiers'!$D12:$F12,'Fichier analyses'!N4)</f>
        <v>0</v>
      </c>
      <c r="O8" s="143">
        <f>COUNTIF('Audit dossiers'!$D12:$F12,'Fichier analyses'!O4)</f>
        <v>0</v>
      </c>
      <c r="P8" s="143">
        <f>COUNTIF('Audit dossiers'!$D12:$F12,'Fichier analyses'!P4)</f>
        <v>0</v>
      </c>
      <c r="Q8" s="144" t="str">
        <f>IFERROR($N8/($N8+$O8),"NC")</f>
        <v>NC</v>
      </c>
      <c r="R8" s="143">
        <v>1</v>
      </c>
      <c r="S8" s="122"/>
      <c r="U8" s="23" t="s">
        <v>137</v>
      </c>
      <c r="V8" s="19" t="str">
        <f>IF(OR('Audit terrain'!$F13="NC - Non concerné",'Audit terrain'!$F13=""),"NC",IF('Audit terrain'!$F13="4 - Tout à fait satisfaisant",1,IF('Audit terrain'!$F13="3 - Plutôt satisfaisant",0.66,IF('Audit terrain'!$F13="2 - Plutôt pas satisfaisant",0.33,0))))</f>
        <v>NC</v>
      </c>
      <c r="W8">
        <v>1</v>
      </c>
      <c r="Y8" s="21"/>
      <c r="AA8" s="34"/>
      <c r="AB8" s="53" t="s">
        <v>137</v>
      </c>
      <c r="AC8" s="19" t="str">
        <f t="shared" si="2"/>
        <v>NC</v>
      </c>
      <c r="AD8">
        <v>1</v>
      </c>
      <c r="AF8" s="21"/>
      <c r="AH8" s="28" t="s">
        <v>373</v>
      </c>
      <c r="AJ8" s="19"/>
      <c r="AL8" s="30" t="s">
        <v>157</v>
      </c>
      <c r="AM8" s="31" t="str" cm="1">
        <f t="array" ref="AM8">IF(AND($AJ9:$AJ9="NC"),"NC",SUM($AJ9:$AJ9)/SUMIF($AJ9:$AJ9,"&lt;&gt;NC",$AK9:$AK9))</f>
        <v>NC</v>
      </c>
      <c r="AO8" s="28" t="s">
        <v>27</v>
      </c>
      <c r="AP8" s="20"/>
      <c r="AQ8" s="84" t="str">
        <f>IF($AF44="NC","",$AF44)</f>
        <v/>
      </c>
    </row>
    <row r="9" spans="1:43" x14ac:dyDescent="0.35">
      <c r="A9" s="23" t="s">
        <v>138</v>
      </c>
      <c r="B9" s="19" t="str">
        <f>IF(OR('Audit flash'!$E15="NC - Non concerné",'Audit flash'!$E15=""),"NC",IF('Audit flash'!$E15="4 - Tout à fait satisfaisant",1,IF('Audit flash'!$E15="3 - Plutôt satisfaisant",0.66,IF('Audit flash'!$E15="2 - Plutôt pas satisfaisant",0.33,0))))</f>
        <v>NC</v>
      </c>
      <c r="C9" s="19" t="str">
        <f>IF(OR('Audit flash'!$F15="NC - Non concerné",'Audit flash'!$F15=""),"NC",IF('Audit flash'!$F15="4 - Tout à fait satisfaisant",1,IF('Audit flash'!$F15="3 - Plutôt satisfaisant",0.66,IF('Audit flash'!$F15="2 - Plutôt pas satisfaisant",0.33,0))))</f>
        <v>NC</v>
      </c>
      <c r="D9" s="19" t="str">
        <f>IF(OR('Audit flash'!$G15="NC - Non concerné",'Audit flash'!$G15=""),"NC",IF('Audit flash'!$G15="4 - Tout à fait satisfaisant",1,IF('Audit flash'!$G15="3 - Plutôt satisfaisant",0.66,IF('Audit flash'!$G15="2 - Plutôt pas satisfaisant",0.33,0))))</f>
        <v>NC</v>
      </c>
      <c r="E9">
        <v>1</v>
      </c>
      <c r="J9" s="19" t="str">
        <f t="shared" si="0"/>
        <v>NC</v>
      </c>
      <c r="K9" s="21"/>
      <c r="M9" s="23" t="s">
        <v>138</v>
      </c>
      <c r="N9">
        <f>COUNTIF('Audit dossiers'!$D13:$F13,'Fichier analyses'!N4)</f>
        <v>0</v>
      </c>
      <c r="O9">
        <f>COUNTIF('Audit dossiers'!$D13:$F13,'Fichier analyses'!O4)</f>
        <v>0</v>
      </c>
      <c r="P9">
        <f>COUNTIF('Audit dossiers'!$D13:$F13,'Fichier analyses'!P4)</f>
        <v>0</v>
      </c>
      <c r="Q9" s="19" t="str">
        <f t="shared" si="1"/>
        <v>NC</v>
      </c>
      <c r="R9">
        <v>1</v>
      </c>
      <c r="S9" s="122"/>
      <c r="U9" s="23" t="s">
        <v>138</v>
      </c>
      <c r="V9" s="19" t="str">
        <f>IF(OR('Audit terrain'!$F14="NC - Non concerné",'Audit terrain'!$F14=""),"NC",IF('Audit terrain'!$F14="4 - Tout à fait satisfaisant",1,IF('Audit terrain'!$F14="3 - Plutôt satisfaisant",0.66,IF('Audit terrain'!$F14="2 - Plutôt pas satisfaisant",0.33,0))))</f>
        <v>NC</v>
      </c>
      <c r="W9">
        <v>1</v>
      </c>
      <c r="Y9" s="21"/>
      <c r="AA9" s="34"/>
      <c r="AB9" s="53" t="s">
        <v>138</v>
      </c>
      <c r="AC9" s="19" t="str">
        <f t="shared" si="2"/>
        <v>NC</v>
      </c>
      <c r="AD9">
        <v>1</v>
      </c>
      <c r="AF9" s="21"/>
      <c r="AH9" s="37" t="s">
        <v>273</v>
      </c>
      <c r="AI9" s="53" t="s">
        <v>136</v>
      </c>
      <c r="AJ9" s="155" t="str">
        <f>Q7</f>
        <v>NC</v>
      </c>
      <c r="AK9">
        <v>1</v>
      </c>
      <c r="AM9" s="21"/>
      <c r="AO9" s="36" t="s">
        <v>167</v>
      </c>
      <c r="AQ9" s="84" t="str">
        <f>IF($AF48="NC","",$AF48)</f>
        <v/>
      </c>
    </row>
    <row r="10" spans="1:43" x14ac:dyDescent="0.35">
      <c r="A10" s="23" t="s">
        <v>141</v>
      </c>
      <c r="B10" s="19" t="str">
        <f>IF(OR('Audit flash'!$E16="NC - Non concerné",'Audit flash'!$E16=""),"NC",IF('Audit flash'!$E16="4 - Tout à fait satisfaisant",1,IF('Audit flash'!$E16="3 - Plutôt satisfaisant",0.66,IF('Audit flash'!$E16="2 - Plutôt pas satisfaisant",0.33,0))))</f>
        <v>NC</v>
      </c>
      <c r="C10" s="19" t="str">
        <f>IF(OR('Audit flash'!$F16="NC - Non concerné",'Audit flash'!$F16=""),"NC",IF('Audit flash'!$F16="4 - Tout à fait satisfaisant",1,IF('Audit flash'!$F16="3 - Plutôt satisfaisant",0.66,IF('Audit flash'!$F16="2 - Plutôt pas satisfaisant",0.33,0))))</f>
        <v>NC</v>
      </c>
      <c r="D10" s="19" t="str">
        <f>IF(OR('Audit flash'!$G16="NC - Non concerné",'Audit flash'!$G16=""),"NC",IF('Audit flash'!$G16="4 - Tout à fait satisfaisant",1,IF('Audit flash'!$G16="3 - Plutôt satisfaisant",0.66,IF('Audit flash'!$G16="2 - Plutôt pas satisfaisant",0.33,0))))</f>
        <v>NC</v>
      </c>
      <c r="E10">
        <v>1</v>
      </c>
      <c r="J10" s="19" t="str">
        <f t="shared" si="0"/>
        <v>NC</v>
      </c>
      <c r="K10" s="21"/>
      <c r="M10" s="23" t="s">
        <v>141</v>
      </c>
      <c r="N10">
        <f>COUNTIF('Audit dossiers'!$D14:$F14,'Fichier analyses'!N4)</f>
        <v>0</v>
      </c>
      <c r="O10">
        <f>COUNTIF('Audit dossiers'!$D14:$F14,'Fichier analyses'!O4)</f>
        <v>0</v>
      </c>
      <c r="P10">
        <f>COUNTIF('Audit dossiers'!$D14:$F14,'Fichier analyses'!P4)</f>
        <v>0</v>
      </c>
      <c r="Q10" s="19" t="str">
        <f t="shared" si="1"/>
        <v>NC</v>
      </c>
      <c r="R10">
        <v>1</v>
      </c>
      <c r="S10" s="122"/>
      <c r="U10" s="28" t="s">
        <v>144</v>
      </c>
      <c r="X10" s="30" t="s">
        <v>157</v>
      </c>
      <c r="Y10" s="31" t="str" cm="1">
        <f t="array" ref="Y10">IF(AND($V11:$V13="NC"),"NC",SUM($V11:$V13)/SUMIF($V11:$V13,"&lt;&gt;NC",$W11:$W13))</f>
        <v>NC</v>
      </c>
      <c r="AA10" s="34"/>
      <c r="AB10" s="53" t="s">
        <v>141</v>
      </c>
      <c r="AC10" s="19" t="str">
        <f t="shared" si="2"/>
        <v>NC</v>
      </c>
      <c r="AD10">
        <v>1</v>
      </c>
      <c r="AF10" s="21"/>
      <c r="AH10" s="40" t="s">
        <v>229</v>
      </c>
      <c r="AL10" s="29" t="s">
        <v>156</v>
      </c>
      <c r="AM10" s="43" t="str" cm="1">
        <f t="array" ref="AM10">IF(AND($AJ12:$AJ14="NC",$AJ16="NC",$AJ18:$AJ21="NC"),"NC",SUM($AJ12:$AJ21)/SUMIF($AJ12:$AJ21,"&lt;&gt;NC",$AK12:$AK21))</f>
        <v>NC</v>
      </c>
      <c r="AO10" s="28" t="s">
        <v>168</v>
      </c>
      <c r="AQ10" s="84" t="str">
        <f>IF($AF49="NC","",$AF49)</f>
        <v/>
      </c>
    </row>
    <row r="11" spans="1:43" x14ac:dyDescent="0.35">
      <c r="A11" s="23" t="s">
        <v>142</v>
      </c>
      <c r="B11" s="19" t="str">
        <f>IF(OR('Audit flash'!$E17="NC - Non concerné",'Audit flash'!$E17=""),"NC",IF('Audit flash'!$E17="4 - Tout à fait satisfaisant",1,IF('Audit flash'!$E17="3 - Plutôt satisfaisant",0.66,IF('Audit flash'!$E17="2 - Plutôt pas satisfaisant",0.33,0))))</f>
        <v>NC</v>
      </c>
      <c r="C11" s="19" t="str">
        <f>IF(OR('Audit flash'!$F17="NC - Non concerné",'Audit flash'!$F17=""),"NC",IF('Audit flash'!$F17="4 - Tout à fait satisfaisant",1,IF('Audit flash'!$F17="3 - Plutôt satisfaisant",0.66,IF('Audit flash'!$F17="2 - Plutôt pas satisfaisant",0.33,0))))</f>
        <v>NC</v>
      </c>
      <c r="D11" s="19" t="str">
        <f>IF(OR('Audit flash'!$G17="NC - Non concerné",'Audit flash'!$G17=""),"NC",IF('Audit flash'!$G17="4 - Tout à fait satisfaisant",1,IF('Audit flash'!$G17="3 - Plutôt satisfaisant",0.66,IF('Audit flash'!$G17="2 - Plutôt pas satisfaisant",0.33,0))))</f>
        <v>NC</v>
      </c>
      <c r="E11">
        <v>1</v>
      </c>
      <c r="J11" s="19" t="str">
        <f t="shared" si="0"/>
        <v>NC</v>
      </c>
      <c r="K11" s="21"/>
      <c r="M11" s="23" t="s">
        <v>142</v>
      </c>
      <c r="N11">
        <f>COUNTIF('Audit dossiers'!$D15:$F15,'Fichier analyses'!N4)</f>
        <v>0</v>
      </c>
      <c r="O11">
        <f>COUNTIF('Audit dossiers'!$D15:$F15,'Fichier analyses'!O4)</f>
        <v>0</v>
      </c>
      <c r="P11">
        <f>COUNTIF('Audit dossiers'!$D15:$F15,'Fichier analyses'!P4)</f>
        <v>0</v>
      </c>
      <c r="Q11" s="19" t="str">
        <f t="shared" si="1"/>
        <v>NC</v>
      </c>
      <c r="R11">
        <v>1</v>
      </c>
      <c r="S11" s="122"/>
      <c r="U11" s="23" t="s">
        <v>141</v>
      </c>
      <c r="V11" s="19" t="str">
        <f>IF(OR('Audit terrain'!$F16="NC - Non concerné",'Audit terrain'!$F16=""),"NC",IF('Audit terrain'!$F16="4 - Tout à fait satisfaisant",1,IF('Audit terrain'!$F16="3 - Plutôt satisfaisant",0.66,IF('Audit terrain'!$F16="2 - Plutôt pas satisfaisant",0.33,0))))</f>
        <v>NC</v>
      </c>
      <c r="W11">
        <v>1</v>
      </c>
      <c r="Y11" s="21"/>
      <c r="AA11" s="34"/>
      <c r="AB11" s="53" t="s">
        <v>142</v>
      </c>
      <c r="AC11" s="19" t="str">
        <f t="shared" si="2"/>
        <v>NC</v>
      </c>
      <c r="AD11">
        <v>1</v>
      </c>
      <c r="AF11" s="21"/>
      <c r="AH11" s="28" t="s">
        <v>212</v>
      </c>
      <c r="AJ11" s="19"/>
      <c r="AL11" s="30" t="s">
        <v>157</v>
      </c>
      <c r="AM11" s="31" t="str" cm="1">
        <f t="array" ref="AM11">IF(AND($AJ12:$AJ14="NC"),"NC",SUM($AJ12:$AJ14)/SUMIF($AJ12:$AJ14,"&lt;&gt;NC",$AK12:$AK14))</f>
        <v>NC</v>
      </c>
      <c r="AO11" s="28" t="s">
        <v>169</v>
      </c>
      <c r="AQ11" s="84" t="str">
        <f>IF($AF69="NC","",$AF69)</f>
        <v/>
      </c>
    </row>
    <row r="12" spans="1:43" x14ac:dyDescent="0.35">
      <c r="A12" s="23" t="s">
        <v>145</v>
      </c>
      <c r="B12" s="19" t="str">
        <f>IF(OR('Audit flash'!$E18="NC - Non concerné",'Audit flash'!$E18=""),"NC",IF('Audit flash'!$E18="4 - Tout à fait satisfaisant",1,IF('Audit flash'!$E18="3 - Plutôt satisfaisant",0.66,IF('Audit flash'!$E18="2 - Plutôt pas satisfaisant",0.33,0))))</f>
        <v>NC</v>
      </c>
      <c r="C12" s="19" t="str">
        <f>IF(OR('Audit flash'!$F18="NC - Non concerné",'Audit flash'!$F18=""),"NC",IF('Audit flash'!$F18="4 - Tout à fait satisfaisant",1,IF('Audit flash'!$F18="3 - Plutôt satisfaisant",0.66,IF('Audit flash'!$F18="2 - Plutôt pas satisfaisant",0.33,0))))</f>
        <v>NC</v>
      </c>
      <c r="D12" s="19" t="str">
        <f>IF(OR('Audit flash'!$G18="NC - Non concerné",'Audit flash'!$G18=""),"NC",IF('Audit flash'!$G18="4 - Tout à fait satisfaisant",1,IF('Audit flash'!$G18="3 - Plutôt satisfaisant",0.66,IF('Audit flash'!$G18="2 - Plutôt pas satisfaisant",0.33,0))))</f>
        <v>NC</v>
      </c>
      <c r="E12">
        <v>1</v>
      </c>
      <c r="J12" s="19" t="str">
        <f t="shared" si="0"/>
        <v>NC</v>
      </c>
      <c r="K12" s="21"/>
      <c r="M12" s="23" t="s">
        <v>145</v>
      </c>
      <c r="N12" s="143">
        <f>COUNTIF('Audit dossiers'!$D16:$F16,'Fichier analyses'!N4)</f>
        <v>0</v>
      </c>
      <c r="O12" s="143">
        <f>COUNTIF('Audit dossiers'!$D16:$F16,'Fichier analyses'!O4)</f>
        <v>0</v>
      </c>
      <c r="P12" s="143">
        <f>COUNTIF('Audit dossiers'!$D16:$F16,'Fichier analyses'!P4)</f>
        <v>0</v>
      </c>
      <c r="Q12" s="144" t="str">
        <f t="shared" si="1"/>
        <v>NC</v>
      </c>
      <c r="R12" s="143">
        <v>1</v>
      </c>
      <c r="S12" s="122"/>
      <c r="U12" s="23" t="s">
        <v>142</v>
      </c>
      <c r="V12" s="19" t="str">
        <f>IF(OR('Audit terrain'!$F17="NC - Non concerné",'Audit terrain'!$F17=""),"NC",IF('Audit terrain'!$F17="4 - Tout à fait satisfaisant",1,IF('Audit terrain'!$F17="3 - Plutôt satisfaisant",0.66,IF('Audit terrain'!$F17="2 - Plutôt pas satisfaisant",0.33,0))))</f>
        <v>NC</v>
      </c>
      <c r="W12">
        <v>1</v>
      </c>
      <c r="Y12" s="21"/>
      <c r="AA12" s="34"/>
      <c r="AB12" s="53" t="s">
        <v>145</v>
      </c>
      <c r="AC12" s="19" t="str">
        <f t="shared" si="2"/>
        <v>NC</v>
      </c>
      <c r="AD12">
        <v>1</v>
      </c>
      <c r="AF12" s="21"/>
      <c r="AH12" s="37" t="s">
        <v>134</v>
      </c>
      <c r="AI12" s="53" t="s">
        <v>146</v>
      </c>
      <c r="AJ12" s="19" t="str">
        <f>V15</f>
        <v>NC</v>
      </c>
      <c r="AK12">
        <v>1</v>
      </c>
      <c r="AM12" s="21"/>
      <c r="AO12" s="28" t="s">
        <v>1</v>
      </c>
      <c r="AQ12" s="84" t="str">
        <f>IF($AF101="NC","",$AF101)</f>
        <v/>
      </c>
    </row>
    <row r="13" spans="1:43" ht="15" thickBot="1" x14ac:dyDescent="0.4">
      <c r="A13" s="23" t="s">
        <v>146</v>
      </c>
      <c r="B13" s="19" t="str">
        <f>IF(OR('Audit flash'!$E19="NC - Non concerné",'Audit flash'!$E19=""),"NC",IF('Audit flash'!$E19="4 - Tout à fait satisfaisant",1,IF('Audit flash'!$E19="3 - Plutôt satisfaisant",0.66,IF('Audit flash'!$E19="2 - Plutôt pas satisfaisant",0.33,0))))</f>
        <v>NC</v>
      </c>
      <c r="C13" s="19" t="str">
        <f>IF(OR('Audit flash'!$F19="NC - Non concerné",'Audit flash'!$F19=""),"NC",IF('Audit flash'!$F19="4 - Tout à fait satisfaisant",1,IF('Audit flash'!$F19="3 - Plutôt satisfaisant",0.66,IF('Audit flash'!$F19="2 - Plutôt pas satisfaisant",0.33,0))))</f>
        <v>NC</v>
      </c>
      <c r="D13" s="19" t="str">
        <f>IF(OR('Audit flash'!$G19="NC - Non concerné",'Audit flash'!$G19=""),"NC",IF('Audit flash'!$G19="4 - Tout à fait satisfaisant",1,IF('Audit flash'!$G19="3 - Plutôt satisfaisant",0.66,IF('Audit flash'!$G19="2 - Plutôt pas satisfaisant",0.33,0))))</f>
        <v>NC</v>
      </c>
      <c r="E13">
        <v>1</v>
      </c>
      <c r="J13" s="19" t="str">
        <f t="shared" si="0"/>
        <v>NC</v>
      </c>
      <c r="K13" s="21"/>
      <c r="M13" s="23" t="s">
        <v>146</v>
      </c>
      <c r="N13">
        <f>COUNTIF('Audit dossiers'!$D17:$F17,'Fichier analyses'!N4)</f>
        <v>0</v>
      </c>
      <c r="O13">
        <f>COUNTIF('Audit dossiers'!$D17:$F17,'Fichier analyses'!O4)</f>
        <v>0</v>
      </c>
      <c r="P13">
        <f>COUNTIF('Audit dossiers'!$D17:$F17,'Fichier analyses'!P4)</f>
        <v>0</v>
      </c>
      <c r="Q13" s="19" t="str">
        <f t="shared" si="1"/>
        <v>NC</v>
      </c>
      <c r="R13">
        <v>1</v>
      </c>
      <c r="S13" s="122"/>
      <c r="U13" s="23" t="s">
        <v>145</v>
      </c>
      <c r="V13" s="19" t="str">
        <f>IF(OR('Audit terrain'!$F18="NC - Non concerné",'Audit terrain'!$F18=""),"NC",IF('Audit terrain'!$F18="4 - Tout à fait satisfaisant",1,IF('Audit terrain'!$F18="3 - Plutôt satisfaisant",0.66,IF('Audit terrain'!$F18="2 - Plutôt pas satisfaisant",0.33,0))))</f>
        <v>NC</v>
      </c>
      <c r="W13">
        <v>1</v>
      </c>
      <c r="Y13" s="21"/>
      <c r="AA13" s="34"/>
      <c r="AB13" s="53" t="s">
        <v>146</v>
      </c>
      <c r="AC13" s="19" t="str">
        <f t="shared" si="2"/>
        <v>NC</v>
      </c>
      <c r="AD13">
        <v>1</v>
      </c>
      <c r="AF13" s="21"/>
      <c r="AH13" s="34"/>
      <c r="AI13" s="53" t="s">
        <v>147</v>
      </c>
      <c r="AJ13" s="19" t="str">
        <f>V16</f>
        <v>NC</v>
      </c>
      <c r="AK13">
        <v>1</v>
      </c>
      <c r="AM13" s="21"/>
      <c r="AO13" s="83" t="s">
        <v>16</v>
      </c>
      <c r="AP13" s="26"/>
      <c r="AQ13" s="85" t="str">
        <f>IF($AF105="NC","",$AF105)</f>
        <v/>
      </c>
    </row>
    <row r="14" spans="1:43" x14ac:dyDescent="0.35">
      <c r="A14" s="23" t="s">
        <v>147</v>
      </c>
      <c r="B14" s="19" t="str">
        <f>IF(OR('Audit flash'!$E20="NC - Non concerné",'Audit flash'!$E20=""),"NC",IF('Audit flash'!$E20="4 - Tout à fait satisfaisant",1,IF('Audit flash'!$E20="3 - Plutôt satisfaisant",0.66,IF('Audit flash'!$E20="2 - Plutôt pas satisfaisant",0.33,0))))</f>
        <v>NC</v>
      </c>
      <c r="C14" s="19" t="str">
        <f>IF(OR('Audit flash'!$F20="NC - Non concerné",'Audit flash'!$F20=""),"NC",IF('Audit flash'!$F20="4 - Tout à fait satisfaisant",1,IF('Audit flash'!$F20="3 - Plutôt satisfaisant",0.66,IF('Audit flash'!$F20="2 - Plutôt pas satisfaisant",0.33,0))))</f>
        <v>NC</v>
      </c>
      <c r="D14" s="19" t="str">
        <f>IF(OR('Audit flash'!$G20="NC - Non concerné",'Audit flash'!$G20=""),"NC",IF('Audit flash'!$G20="4 - Tout à fait satisfaisant",1,IF('Audit flash'!$G20="3 - Plutôt satisfaisant",0.66,IF('Audit flash'!$G20="2 - Plutôt pas satisfaisant",0.33,0))))</f>
        <v>NC</v>
      </c>
      <c r="E14">
        <v>1</v>
      </c>
      <c r="J14" s="19" t="str">
        <f t="shared" si="0"/>
        <v>NC</v>
      </c>
      <c r="K14" s="21"/>
      <c r="M14" s="23" t="s">
        <v>147</v>
      </c>
      <c r="N14">
        <f>COUNTIF('Audit dossiers'!$D18:$F18,'Fichier analyses'!N4)</f>
        <v>0</v>
      </c>
      <c r="O14">
        <f>COUNTIF('Audit dossiers'!$D18:$F18,'Fichier analyses'!O4)</f>
        <v>0</v>
      </c>
      <c r="P14">
        <f>COUNTIF('Audit dossiers'!$D18:$F18,'Fichier analyses'!P4)</f>
        <v>0</v>
      </c>
      <c r="Q14" s="19" t="str">
        <f t="shared" si="1"/>
        <v>NC</v>
      </c>
      <c r="R14">
        <v>1</v>
      </c>
      <c r="S14" s="122"/>
      <c r="U14" s="28" t="s">
        <v>42</v>
      </c>
      <c r="X14" s="30" t="s">
        <v>157</v>
      </c>
      <c r="Y14" s="31" t="str" cm="1">
        <f t="array" ref="Y14">IF(AND($V15:$V17="NC"),"NC",SUM($V15:$V17)/SUMIF($V15:$V17,"&lt;&gt;NC",$W15:$W17))</f>
        <v>NC</v>
      </c>
      <c r="AA14" s="34"/>
      <c r="AB14" s="53" t="s">
        <v>147</v>
      </c>
      <c r="AC14" s="19" t="str">
        <f t="shared" si="2"/>
        <v>NC</v>
      </c>
      <c r="AD14">
        <v>1</v>
      </c>
      <c r="AF14" s="21"/>
      <c r="AH14" s="34"/>
      <c r="AI14" s="53" t="s">
        <v>192</v>
      </c>
      <c r="AJ14" s="19" t="str">
        <f>V58</f>
        <v>NC</v>
      </c>
      <c r="AK14">
        <v>1</v>
      </c>
      <c r="AM14" s="21"/>
    </row>
    <row r="15" spans="1:43" x14ac:dyDescent="0.35">
      <c r="A15" s="23" t="s">
        <v>148</v>
      </c>
      <c r="B15" s="19" t="str">
        <f>IF(OR('Audit flash'!$E21="NC - Non concerné",'Audit flash'!$E21=""),"NC",IF('Audit flash'!$E21="4 - Tout à fait satisfaisant",1,IF('Audit flash'!$E21="3 - Plutôt satisfaisant",0.66,IF('Audit flash'!$E21="2 - Plutôt pas satisfaisant",0.33,0))))</f>
        <v>NC</v>
      </c>
      <c r="C15" s="19" t="str">
        <f>IF(OR('Audit flash'!$F21="NC - Non concerné",'Audit flash'!$F21=""),"NC",IF('Audit flash'!$F21="4 - Tout à fait satisfaisant",1,IF('Audit flash'!$F21="3 - Plutôt satisfaisant",0.66,IF('Audit flash'!$F21="2 - Plutôt pas satisfaisant",0.33,0))))</f>
        <v>NC</v>
      </c>
      <c r="D15" s="19" t="str">
        <f>IF(OR('Audit flash'!$G21="NC - Non concerné",'Audit flash'!$G21=""),"NC",IF('Audit flash'!$G21="4 - Tout à fait satisfaisant",1,IF('Audit flash'!$G21="3 - Plutôt satisfaisant",0.66,IF('Audit flash'!$G21="2 - Plutôt pas satisfaisant",0.33,0))))</f>
        <v>NC</v>
      </c>
      <c r="E15">
        <v>1</v>
      </c>
      <c r="J15" s="19" t="str">
        <f t="shared" si="0"/>
        <v>NC</v>
      </c>
      <c r="K15" s="21"/>
      <c r="M15" s="23" t="s">
        <v>148</v>
      </c>
      <c r="N15">
        <f>COUNTIF('Audit dossiers'!$D19:$F19,'Fichier analyses'!N4)</f>
        <v>0</v>
      </c>
      <c r="O15">
        <f>COUNTIF('Audit dossiers'!$D19:$F19,'Fichier analyses'!O4)</f>
        <v>0</v>
      </c>
      <c r="P15">
        <f>COUNTIF('Audit dossiers'!$D19:$F19,'Fichier analyses'!P4)</f>
        <v>0</v>
      </c>
      <c r="Q15" s="19" t="str">
        <f t="shared" si="1"/>
        <v>NC</v>
      </c>
      <c r="R15">
        <v>1</v>
      </c>
      <c r="S15" s="122"/>
      <c r="U15" s="23" t="s">
        <v>146</v>
      </c>
      <c r="V15" s="19" t="str">
        <f>IF(OR('Audit terrain'!$F20="NC - Non concerné",'Audit terrain'!$F20=""),"NC",IF('Audit terrain'!$F20="4 - Tout à fait satisfaisant",1,IF('Audit terrain'!$F20="3 - Plutôt satisfaisant",0.66,IF('Audit terrain'!$F20="2 - Plutôt pas satisfaisant",0.33,0))))</f>
        <v>NC</v>
      </c>
      <c r="W15">
        <v>1</v>
      </c>
      <c r="Y15" s="21"/>
      <c r="AA15" s="34"/>
      <c r="AB15" s="53" t="s">
        <v>148</v>
      </c>
      <c r="AC15" s="19" t="str">
        <f t="shared" si="2"/>
        <v>NC</v>
      </c>
      <c r="AD15">
        <v>1</v>
      </c>
      <c r="AF15" s="21"/>
      <c r="AH15" s="28" t="s">
        <v>358</v>
      </c>
      <c r="AL15" s="30" t="s">
        <v>157</v>
      </c>
      <c r="AM15" s="31" t="str" cm="1">
        <f t="array" ref="AM15">IF(AND($AJ16:$AJ16="NC"),"NC",SUM($AJ16:$AJ16)/SUMIF($AJ16:$AJ16,"&lt;&gt;NC",$AK16:$AK16))</f>
        <v>NC</v>
      </c>
    </row>
    <row r="16" spans="1:43" x14ac:dyDescent="0.35">
      <c r="A16" s="23" t="s">
        <v>149</v>
      </c>
      <c r="B16" s="19" t="str">
        <f>IF(OR('Audit flash'!$E22="NC - Non concerné",'Audit flash'!$E22=""),"NC",IF('Audit flash'!$E22="4 - Tout à fait satisfaisant",1,IF('Audit flash'!$E22="3 - Plutôt satisfaisant",0.66,IF('Audit flash'!$E22="2 - Plutôt pas satisfaisant",0.33,0))))</f>
        <v>NC</v>
      </c>
      <c r="C16" s="19" t="str">
        <f>IF(OR('Audit flash'!$F22="NC - Non concerné",'Audit flash'!$F22=""),"NC",IF('Audit flash'!$F22="4 - Tout à fait satisfaisant",1,IF('Audit flash'!$F22="3 - Plutôt satisfaisant",0.66,IF('Audit flash'!$F22="2 - Plutôt pas satisfaisant",0.33,0))))</f>
        <v>NC</v>
      </c>
      <c r="D16" s="19" t="str">
        <f>IF(OR('Audit flash'!$G22="NC - Non concerné",'Audit flash'!$G22=""),"NC",IF('Audit flash'!$G22="4 - Tout à fait satisfaisant",1,IF('Audit flash'!$G22="3 - Plutôt satisfaisant",0.66,IF('Audit flash'!$G22="2 - Plutôt pas satisfaisant",0.33,0))))</f>
        <v>NC</v>
      </c>
      <c r="E16">
        <v>1</v>
      </c>
      <c r="J16" s="19" t="str">
        <f t="shared" si="0"/>
        <v>NC</v>
      </c>
      <c r="K16" s="21"/>
      <c r="M16" s="23" t="s">
        <v>149</v>
      </c>
      <c r="N16">
        <f>COUNTIF('Audit dossiers'!$D20:$F20,'Fichier analyses'!N4)</f>
        <v>0</v>
      </c>
      <c r="O16">
        <f>COUNTIF('Audit dossiers'!$D20:$F20,'Fichier analyses'!O4)</f>
        <v>0</v>
      </c>
      <c r="P16">
        <f>COUNTIF('Audit dossiers'!$D20:$F20,'Fichier analyses'!P4)</f>
        <v>0</v>
      </c>
      <c r="Q16" s="19" t="str">
        <f t="shared" si="1"/>
        <v>NC</v>
      </c>
      <c r="R16">
        <v>1</v>
      </c>
      <c r="S16" s="122"/>
      <c r="U16" s="23" t="s">
        <v>147</v>
      </c>
      <c r="V16" s="19" t="str">
        <f>IF(OR('Audit terrain'!$F21="NC - Non concerné",'Audit terrain'!$F21=""),"NC",IF('Audit terrain'!$F21="4 - Tout à fait satisfaisant",1,IF('Audit terrain'!$F21="3 - Plutôt satisfaisant",0.66,IF('Audit terrain'!$F21="2 - Plutôt pas satisfaisant",0.33,0))))</f>
        <v>NC</v>
      </c>
      <c r="W16">
        <v>1</v>
      </c>
      <c r="Y16" s="21"/>
      <c r="AA16" s="34"/>
      <c r="AB16" s="53" t="s">
        <v>149</v>
      </c>
      <c r="AC16" s="19" t="str">
        <f t="shared" si="2"/>
        <v>NC</v>
      </c>
      <c r="AD16">
        <v>1</v>
      </c>
      <c r="AF16" s="21"/>
      <c r="AH16" s="37" t="s">
        <v>360</v>
      </c>
      <c r="AI16" s="53" t="s">
        <v>148</v>
      </c>
      <c r="AJ16" s="19" t="str">
        <f>J15</f>
        <v>NC</v>
      </c>
      <c r="AK16">
        <v>1</v>
      </c>
      <c r="AM16" s="21"/>
    </row>
    <row r="17" spans="1:46" x14ac:dyDescent="0.35">
      <c r="A17" s="23" t="s">
        <v>150</v>
      </c>
      <c r="B17" s="19" t="str">
        <f>IF(OR('Audit flash'!$E23="NC - Non concerné",'Audit flash'!$E23=""),"NC",IF('Audit flash'!$E23="4 - Tout à fait satisfaisant",1,IF('Audit flash'!$E23="3 - Plutôt satisfaisant",0.66,IF('Audit flash'!$E23="2 - Plutôt pas satisfaisant",0.33,0))))</f>
        <v>NC</v>
      </c>
      <c r="C17" s="19" t="str">
        <f>IF(OR('Audit flash'!$F23="NC - Non concerné",'Audit flash'!$F23=""),"NC",IF('Audit flash'!$F23="4 - Tout à fait satisfaisant",1,IF('Audit flash'!$F23="3 - Plutôt satisfaisant",0.66,IF('Audit flash'!$F23="2 - Plutôt pas satisfaisant",0.33,0))))</f>
        <v>NC</v>
      </c>
      <c r="D17" s="19" t="str">
        <f>IF(OR('Audit flash'!$G23="NC - Non concerné",'Audit flash'!$G23=""),"NC",IF('Audit flash'!$G23="4 - Tout à fait satisfaisant",1,IF('Audit flash'!$G23="3 - Plutôt satisfaisant",0.66,IF('Audit flash'!$G23="2 - Plutôt pas satisfaisant",0.33,0))))</f>
        <v>NC</v>
      </c>
      <c r="E17">
        <v>1</v>
      </c>
      <c r="J17" s="19" t="str">
        <f t="shared" si="0"/>
        <v>NC</v>
      </c>
      <c r="K17" s="21"/>
      <c r="M17" s="23" t="s">
        <v>150</v>
      </c>
      <c r="N17">
        <f>COUNTIF('Audit dossiers'!$D21:$F21,'Fichier analyses'!N4)</f>
        <v>0</v>
      </c>
      <c r="O17">
        <f>COUNTIF('Audit dossiers'!$D21:$F21,'Fichier analyses'!O4)</f>
        <v>0</v>
      </c>
      <c r="P17">
        <f>COUNTIF('Audit dossiers'!$D21:$F21,'Fichier analyses'!P4)</f>
        <v>0</v>
      </c>
      <c r="Q17" s="19" t="str">
        <f t="shared" si="1"/>
        <v>NC</v>
      </c>
      <c r="R17">
        <v>1</v>
      </c>
      <c r="S17" s="122"/>
      <c r="U17" s="23" t="s">
        <v>148</v>
      </c>
      <c r="V17" s="19" t="str">
        <f>IF(OR('Audit terrain'!$F22="NC - Non concerné",'Audit terrain'!$F22=""),"NC",IF('Audit terrain'!$F22="4 - Tout à fait satisfaisant",1,IF('Audit terrain'!$F22="3 - Plutôt satisfaisant",0.66,IF('Audit terrain'!$F22="2 - Plutôt pas satisfaisant",0.33,0))))</f>
        <v>NC</v>
      </c>
      <c r="W17">
        <v>1</v>
      </c>
      <c r="Y17" s="21"/>
      <c r="AA17" s="34"/>
      <c r="AB17" s="53" t="s">
        <v>150</v>
      </c>
      <c r="AC17" s="19" t="str">
        <f t="shared" si="2"/>
        <v>NC</v>
      </c>
      <c r="AD17">
        <v>1</v>
      </c>
      <c r="AF17" s="21"/>
      <c r="AH17" s="28" t="s">
        <v>418</v>
      </c>
      <c r="AI17" s="20"/>
      <c r="AJ17" s="20"/>
      <c r="AK17" s="20"/>
      <c r="AL17" s="20" t="s">
        <v>157</v>
      </c>
      <c r="AM17" s="31" t="str" cm="1">
        <f t="array" ref="AM17">IF(AND($AJ18:$AJ21="NC"),"NC",SUM($AJ18:$AJ21)/SUMIF($AJ18:$AJ21,"&lt;&gt;NC",$AK18:$AK21))</f>
        <v>NC</v>
      </c>
      <c r="AO17" s="82"/>
      <c r="AS17" s="29"/>
      <c r="AT17" s="19"/>
    </row>
    <row r="18" spans="1:46" x14ac:dyDescent="0.35">
      <c r="A18" s="23" t="s">
        <v>129</v>
      </c>
      <c r="B18" s="19" t="str">
        <f>IF(OR('Audit flash'!$E24="NC - Non concerné",'Audit flash'!$E24=""),"NC",IF('Audit flash'!$E24="4 - Tout à fait satisfaisant",1,IF('Audit flash'!$E24="3 - Plutôt satisfaisant",0.66,IF('Audit flash'!$E24="2 - Plutôt pas satisfaisant",0.33,0))))</f>
        <v>NC</v>
      </c>
      <c r="C18" s="19" t="str">
        <f>IF(OR('Audit flash'!$F24="NC - Non concerné",'Audit flash'!$F24=""),"NC",IF('Audit flash'!$F24="4 - Tout à fait satisfaisant",1,IF('Audit flash'!$F24="3 - Plutôt satisfaisant",0.66,IF('Audit flash'!$F24="2 - Plutôt pas satisfaisant",0.33,0))))</f>
        <v>NC</v>
      </c>
      <c r="D18" s="19" t="str">
        <f>IF(OR('Audit flash'!$G24="NC - Non concerné",'Audit flash'!$G24=""),"NC",IF('Audit flash'!$G24="4 - Tout à fait satisfaisant",1,IF('Audit flash'!$G24="3 - Plutôt satisfaisant",0.66,IF('Audit flash'!$G24="2 - Plutôt pas satisfaisant",0.33,0))))</f>
        <v>NC</v>
      </c>
      <c r="E18">
        <v>1</v>
      </c>
      <c r="J18" s="19" t="str">
        <f t="shared" si="0"/>
        <v>NC</v>
      </c>
      <c r="K18" s="21"/>
      <c r="M18" s="28" t="s">
        <v>410</v>
      </c>
      <c r="P18" s="20" t="s">
        <v>157</v>
      </c>
      <c r="Q18" s="19"/>
      <c r="S18" s="31" t="str" cm="1">
        <f t="array" ref="S18">IF(AND($Q19:$Q20="NC"),"NC",SUM($Q19:$Q20)/SUMIF($Q19:$Q20,"&lt;&gt;NC",$R19:$R20))</f>
        <v>NC</v>
      </c>
      <c r="U18" s="36" t="s">
        <v>167</v>
      </c>
      <c r="X18" s="29" t="s">
        <v>156</v>
      </c>
      <c r="Y18" s="43" t="str" cm="1">
        <f t="array" ref="Y18">IF(AND($V20:$V26="NC",$V28:$V58="NC",$V60:$V78="NC"),"NC",SUM($V20:$V78)/SUMIF($V20:$V78,"&lt;&gt;NC",$W20:$W78))</f>
        <v>NC</v>
      </c>
      <c r="AA18" s="34"/>
      <c r="AB18" s="53" t="s">
        <v>129</v>
      </c>
      <c r="AC18" s="19" t="str">
        <f t="shared" si="2"/>
        <v>NC</v>
      </c>
      <c r="AD18">
        <v>1</v>
      </c>
      <c r="AF18" s="21"/>
      <c r="AH18" s="127" t="s">
        <v>273</v>
      </c>
      <c r="AI18" s="146" t="s">
        <v>139</v>
      </c>
      <c r="AJ18" s="144" t="str">
        <f>Q25</f>
        <v>NC</v>
      </c>
      <c r="AK18" s="143">
        <v>1</v>
      </c>
      <c r="AL18" s="30"/>
      <c r="AM18" s="122"/>
      <c r="AO18" s="20"/>
      <c r="AS18" s="30"/>
      <c r="AT18" s="19"/>
    </row>
    <row r="19" spans="1:46" x14ac:dyDescent="0.35">
      <c r="A19" s="23" t="s">
        <v>130</v>
      </c>
      <c r="B19" s="19" t="str">
        <f>IF(OR('Audit flash'!$E25="NC - Non concerné",'Audit flash'!$E25=""),"NC",IF('Audit flash'!$E25="4 - Tout à fait satisfaisant",1,IF('Audit flash'!$E25="3 - Plutôt satisfaisant",0.66,IF('Audit flash'!$E25="2 - Plutôt pas satisfaisant",0.33,0))))</f>
        <v>NC</v>
      </c>
      <c r="C19" s="19" t="str">
        <f>IF(OR('Audit flash'!$F25="NC - Non concerné",'Audit flash'!$F25=""),"NC",IF('Audit flash'!$F25="4 - Tout à fait satisfaisant",1,IF('Audit flash'!$F25="3 - Plutôt satisfaisant",0.66,IF('Audit flash'!$F25="2 - Plutôt pas satisfaisant",0.33,0))))</f>
        <v>NC</v>
      </c>
      <c r="D19" s="19" t="str">
        <f>IF(OR('Audit flash'!$G25="NC - Non concerné",'Audit flash'!$G25=""),"NC",IF('Audit flash'!$G25="4 - Tout à fait satisfaisant",1,IF('Audit flash'!$G25="3 - Plutôt satisfaisant",0.66,IF('Audit flash'!$G25="2 - Plutôt pas satisfaisant",0.33,0))))</f>
        <v>NC</v>
      </c>
      <c r="E19">
        <v>1</v>
      </c>
      <c r="J19" s="19" t="str">
        <f t="shared" si="0"/>
        <v>NC</v>
      </c>
      <c r="K19" s="21"/>
      <c r="M19" s="23" t="s">
        <v>129</v>
      </c>
      <c r="N19" s="143">
        <f>COUNTIF('Audit dossiers'!$D23:$F23,'Fichier analyses'!N4)</f>
        <v>0</v>
      </c>
      <c r="O19" s="143">
        <f>COUNTIF('Audit dossiers'!$D23:$F23,'Fichier analyses'!O4)</f>
        <v>0</v>
      </c>
      <c r="P19" s="143">
        <f>COUNTIF('Audit dossiers'!$D23:$F23,'Fichier analyses'!P4)</f>
        <v>0</v>
      </c>
      <c r="Q19" s="144" t="str">
        <f t="shared" si="1"/>
        <v>NC</v>
      </c>
      <c r="R19" s="143">
        <v>1</v>
      </c>
      <c r="S19" s="122"/>
      <c r="U19" s="28" t="s">
        <v>168</v>
      </c>
      <c r="X19" s="30" t="s">
        <v>157</v>
      </c>
      <c r="Y19" s="31" t="str" cm="1">
        <f t="array" ref="Y19">IF(AND($V20:$V26="NC"),"NC",SUM($V20:$V26)/SUMIF($V20:$V26,"&lt;&gt;NC",$W20:$W26))</f>
        <v>NC</v>
      </c>
      <c r="AA19" s="34"/>
      <c r="AB19" s="53" t="s">
        <v>130</v>
      </c>
      <c r="AC19" s="19" t="str">
        <f t="shared" si="2"/>
        <v>NC</v>
      </c>
      <c r="AD19">
        <v>1</v>
      </c>
      <c r="AF19" s="21"/>
      <c r="AH19" s="37"/>
      <c r="AI19" s="146" t="s">
        <v>140</v>
      </c>
      <c r="AJ19" s="144" t="str">
        <f>Q27</f>
        <v>NC</v>
      </c>
      <c r="AK19" s="143">
        <v>1</v>
      </c>
      <c r="AM19" s="21"/>
      <c r="AO19" s="17"/>
      <c r="AP19" s="116"/>
      <c r="AQ19" s="19"/>
    </row>
    <row r="20" spans="1:46" x14ac:dyDescent="0.35">
      <c r="A20" s="28" t="s">
        <v>13</v>
      </c>
      <c r="B20" s="20"/>
      <c r="C20" s="20"/>
      <c r="D20" s="20"/>
      <c r="E20" s="20"/>
      <c r="F20" s="30" t="s">
        <v>157</v>
      </c>
      <c r="G20" s="70" t="str" cm="1">
        <f t="array" ref="G20">IF(AND($B21:$B25="NC"),"NC",SUM($B21:$B25)/SUMIF($B21:$B25,"&lt;&gt;NC",$E21:$E25))</f>
        <v>NC</v>
      </c>
      <c r="H20" s="70" t="str" cm="1">
        <f t="array" ref="H20">IF(AND($C21:$C25="NC"),"NC",SUM($C21:$C25)/SUMIF($C21:$C25,"&lt;&gt;NC",$E21:$E25))</f>
        <v>NC</v>
      </c>
      <c r="I20" s="70" t="str" cm="1">
        <f t="array" ref="I20">IF(AND($D21:$D25="NC"),"NC",SUM($D21:$D25)/SUMIF($D21:$D25,"&lt;&gt;NC",$E21:$E25))</f>
        <v>NC</v>
      </c>
      <c r="J20" s="19"/>
      <c r="K20" s="70" t="str" cm="1">
        <f t="array" ref="K20">IF(AND($J21:$J25="NC"),"NC",SUM($J21:$J25)/SUMIF($J21:$J25,"&lt;&gt;NC",$E21:$E25))</f>
        <v>NC</v>
      </c>
      <c r="M20" s="23" t="s">
        <v>130</v>
      </c>
      <c r="N20">
        <f>COUNTIF('Audit dossiers'!$D24:$F24,'Fichier analyses'!N4)</f>
        <v>0</v>
      </c>
      <c r="O20">
        <f>COUNTIF('Audit dossiers'!$D24:$F24,'Fichier analyses'!O4)</f>
        <v>0</v>
      </c>
      <c r="P20">
        <f>COUNTIF('Audit dossiers'!$D24:$F24,'Fichier analyses'!P4)</f>
        <v>0</v>
      </c>
      <c r="Q20" s="19" t="str">
        <f t="shared" ref="Q20:Q27" si="3">IFERROR($N20/($N20+$O20),"NC")</f>
        <v>NC</v>
      </c>
      <c r="R20">
        <v>1</v>
      </c>
      <c r="S20" s="122"/>
      <c r="U20" s="23" t="s">
        <v>149</v>
      </c>
      <c r="V20" s="19" t="str">
        <f>IF(OR('Audit terrain'!$F27="NC - Non concerné",'Audit terrain'!$F27=""),"NC",IF('Audit terrain'!$F27="4 - Tout à fait satisfaisant",1,IF('Audit terrain'!$F27="3 - Plutôt satisfaisant",0.66,IF('Audit terrain'!$F27="2 - Plutôt pas satisfaisant",0.33,0))))</f>
        <v>NC</v>
      </c>
      <c r="W20">
        <v>1</v>
      </c>
      <c r="Y20" s="21"/>
      <c r="AA20" s="28" t="s">
        <v>13</v>
      </c>
      <c r="AE20" s="30" t="s">
        <v>157</v>
      </c>
      <c r="AF20" s="31" t="str" cm="1">
        <f t="array" ref="AF20">IF(AND($AC21:$AC29="NC"),"NC",SUM($AC21:$AC29)/SUMIF($AC21:$AC29,"&lt;&gt;NC",$AD21:$AD29))</f>
        <v>NC</v>
      </c>
      <c r="AH20" s="28"/>
      <c r="AI20" s="146" t="s">
        <v>151</v>
      </c>
      <c r="AJ20" s="144" t="str">
        <f>Q29</f>
        <v>NC</v>
      </c>
      <c r="AK20" s="143">
        <v>1</v>
      </c>
      <c r="AL20" s="30"/>
      <c r="AM20" s="122"/>
      <c r="AO20" s="20"/>
      <c r="AS20" s="30"/>
      <c r="AT20" s="19"/>
    </row>
    <row r="21" spans="1:46" x14ac:dyDescent="0.35">
      <c r="A21" s="23" t="s">
        <v>131</v>
      </c>
      <c r="B21" s="19" t="str">
        <f>IF(OR('Audit flash'!$E27="NC - Non concerné",'Audit flash'!$E27=""),"NC",IF('Audit flash'!$E27="4 - Tout à fait satisfaisant",1,IF('Audit flash'!$E27="3 - Plutôt satisfaisant",0.66,IF('Audit flash'!$E27="2 - Plutôt pas satisfaisant",0.33,0))))</f>
        <v>NC</v>
      </c>
      <c r="C21" s="19" t="str">
        <f>IF(OR('Audit flash'!$F27="NC - Non concerné",'Audit flash'!$F27=""),"NC",IF('Audit flash'!$F27="4 - Tout à fait satisfaisant",1,IF('Audit flash'!$F27="3 - Plutôt satisfaisant",0.66,IF('Audit flash'!$F27="2 - Plutôt pas satisfaisant",0.33,0))))</f>
        <v>NC</v>
      </c>
      <c r="D21" s="19" t="str">
        <f>IF(OR('Audit flash'!$G27="NC - Non concerné",'Audit flash'!$G27=""),"NC",IF('Audit flash'!$G27="4 - Tout à fait satisfaisant",1,IF('Audit flash'!$G27="3 - Plutôt satisfaisant",0.66,IF('Audit flash'!$G27="2 - Plutôt pas satisfaisant",0.33,0))))</f>
        <v>NC</v>
      </c>
      <c r="E21">
        <v>1</v>
      </c>
      <c r="J21" s="19" t="str">
        <f t="shared" si="0"/>
        <v>NC</v>
      </c>
      <c r="K21" s="21"/>
      <c r="M21" s="121" t="s">
        <v>411</v>
      </c>
      <c r="P21" s="20" t="s">
        <v>157</v>
      </c>
      <c r="Q21" s="19"/>
      <c r="S21" s="31" t="str" cm="1">
        <f t="array" ref="S21">IF(AND($Q22:$Q25="NC"),"NC",SUM($Q22:$Q25)/SUMIF($Q22:$Q25,"&lt;&gt;NC",$R22:$R25))</f>
        <v>NC</v>
      </c>
      <c r="U21" s="23" t="s">
        <v>150</v>
      </c>
      <c r="V21" s="19" t="str">
        <f>IF(OR('Audit terrain'!$F28="NC - Non concerné",'Audit terrain'!$F28=""),"NC",IF('Audit terrain'!$F28="4 - Tout à fait satisfaisant",1,IF('Audit terrain'!$F28="3 - Plutôt satisfaisant",0.66,IF('Audit terrain'!$F28="2 - Plutôt pas satisfaisant",0.33,0))))</f>
        <v>NC</v>
      </c>
      <c r="W21">
        <v>1</v>
      </c>
      <c r="Y21" s="21"/>
      <c r="AA21" s="37" t="s">
        <v>272</v>
      </c>
      <c r="AB21" s="53" t="s">
        <v>131</v>
      </c>
      <c r="AC21" s="19" t="str">
        <f>$J21</f>
        <v>NC</v>
      </c>
      <c r="AD21">
        <v>1</v>
      </c>
      <c r="AF21" s="21"/>
      <c r="AH21" s="37"/>
      <c r="AI21" s="146" t="s">
        <v>152</v>
      </c>
      <c r="AJ21" s="144" t="str">
        <f>Q30</f>
        <v>NC</v>
      </c>
      <c r="AK21" s="143">
        <v>1</v>
      </c>
      <c r="AM21" s="21"/>
      <c r="AO21" s="17"/>
      <c r="AP21" s="116"/>
      <c r="AQ21" s="19"/>
    </row>
    <row r="22" spans="1:46" x14ac:dyDescent="0.35">
      <c r="A22" s="23" t="s">
        <v>132</v>
      </c>
      <c r="B22" s="19" t="str">
        <f>IF(OR('Audit flash'!$E28="NC - Non concerné",'Audit flash'!$E28=""),"NC",IF('Audit flash'!$E28="4 - Tout à fait satisfaisant",1,IF('Audit flash'!$E28="3 - Plutôt satisfaisant",0.66,IF('Audit flash'!$E28="2 - Plutôt pas satisfaisant",0.33,0))))</f>
        <v>NC</v>
      </c>
      <c r="C22" s="19" t="str">
        <f>IF(OR('Audit flash'!$F28="NC - Non concerné",'Audit flash'!$F28=""),"NC",IF('Audit flash'!$F28="4 - Tout à fait satisfaisant",1,IF('Audit flash'!$F28="3 - Plutôt satisfaisant",0.66,IF('Audit flash'!$F28="2 - Plutôt pas satisfaisant",0.33,0))))</f>
        <v>NC</v>
      </c>
      <c r="D22" s="19" t="str">
        <f>IF(OR('Audit flash'!$G28="NC - Non concerné",'Audit flash'!$G28=""),"NC",IF('Audit flash'!$G28="4 - Tout à fait satisfaisant",1,IF('Audit flash'!$G28="3 - Plutôt satisfaisant",0.66,IF('Audit flash'!$G28="2 - Plutôt pas satisfaisant",0.33,0))))</f>
        <v>NC</v>
      </c>
      <c r="E22">
        <v>1</v>
      </c>
      <c r="J22" s="19" t="str">
        <f t="shared" si="0"/>
        <v>NC</v>
      </c>
      <c r="K22" s="21"/>
      <c r="M22" s="23" t="s">
        <v>131</v>
      </c>
      <c r="N22" s="143">
        <f>COUNTIF('Audit dossiers'!$D26:$F26,'Fichier analyses'!N4)</f>
        <v>0</v>
      </c>
      <c r="O22" s="143">
        <f>COUNTIF('Audit dossiers'!$D26:$F26,'Fichier analyses'!O4)</f>
        <v>0</v>
      </c>
      <c r="P22" s="143">
        <f>COUNTIF('Audit dossiers'!$D26:$F26,'Fichier analyses'!P4)</f>
        <v>0</v>
      </c>
      <c r="Q22" s="144" t="str">
        <f t="shared" si="3"/>
        <v>NC</v>
      </c>
      <c r="R22">
        <v>1</v>
      </c>
      <c r="S22" s="122"/>
      <c r="U22" s="23" t="s">
        <v>129</v>
      </c>
      <c r="V22" s="19" t="str">
        <f>IF(OR('Audit terrain'!$F29="NC - Non concerné",'Audit terrain'!$F29=""),"NC",IF('Audit terrain'!$F29="4 - Tout à fait satisfaisant",1,IF('Audit terrain'!$F29="3 - Plutôt satisfaisant",0.66,IF('Audit terrain'!$F29="2 - Plutôt pas satisfaisant",0.33,0))))</f>
        <v>NC</v>
      </c>
      <c r="W22">
        <v>1</v>
      </c>
      <c r="Y22" s="21"/>
      <c r="AA22" s="34"/>
      <c r="AB22" s="53" t="s">
        <v>132</v>
      </c>
      <c r="AC22" s="19" t="str">
        <f>$J22</f>
        <v>NC</v>
      </c>
      <c r="AD22">
        <v>1</v>
      </c>
      <c r="AF22" s="21"/>
      <c r="AH22" s="41" t="s">
        <v>228</v>
      </c>
      <c r="AL22" s="29" t="s">
        <v>156</v>
      </c>
      <c r="AM22" s="43" t="str">
        <f>IF(AND($AJ24="NC",$AJ26="NC",$AJ28="NC",$AJ30="NC",$AJ32="NC"),"NC",SUM($AJ24:$AJ32)/SUMIF($AJ24:$AJ32,"&lt;&gt;NC",$AK24:$AK32))</f>
        <v>NC</v>
      </c>
      <c r="AP22" s="116"/>
      <c r="AQ22" s="19"/>
    </row>
    <row r="23" spans="1:46" x14ac:dyDescent="0.35">
      <c r="A23" s="23" t="s">
        <v>133</v>
      </c>
      <c r="B23" s="19" t="str">
        <f>IF(OR('Audit flash'!$E29="NC - Non concerné",'Audit flash'!$E29=""),"NC",IF('Audit flash'!$E29="4 - Tout à fait satisfaisant",1,IF('Audit flash'!$E29="3 - Plutôt satisfaisant",0.66,IF('Audit flash'!$E29="2 - Plutôt pas satisfaisant",0.33,0))))</f>
        <v>NC</v>
      </c>
      <c r="C23" s="19" t="str">
        <f>IF(OR('Audit flash'!$F29="NC - Non concerné",'Audit flash'!$F29=""),"NC",IF('Audit flash'!$F29="4 - Tout à fait satisfaisant",1,IF('Audit flash'!$F29="3 - Plutôt satisfaisant",0.66,IF('Audit flash'!$F29="2 - Plutôt pas satisfaisant",0.33,0))))</f>
        <v>NC</v>
      </c>
      <c r="D23" s="19" t="str">
        <f>IF(OR('Audit flash'!$G29="NC - Non concerné",'Audit flash'!$G29=""),"NC",IF('Audit flash'!$G29="4 - Tout à fait satisfaisant",1,IF('Audit flash'!$G29="3 - Plutôt satisfaisant",0.66,IF('Audit flash'!$G29="2 - Plutôt pas satisfaisant",0.33,0))))</f>
        <v>NC</v>
      </c>
      <c r="E23">
        <v>1</v>
      </c>
      <c r="J23" s="19" t="str">
        <f t="shared" si="0"/>
        <v>NC</v>
      </c>
      <c r="K23" s="21"/>
      <c r="M23" s="23" t="s">
        <v>132</v>
      </c>
      <c r="N23" s="143">
        <f>COUNTIF('Audit dossiers'!$D27:$F27,'Fichier analyses'!N4)</f>
        <v>0</v>
      </c>
      <c r="O23" s="143">
        <f>COUNTIF('Audit dossiers'!$D27:$F27,'Fichier analyses'!O4)</f>
        <v>0</v>
      </c>
      <c r="P23" s="143">
        <f>COUNTIF('Audit dossiers'!$D27:$F27,'Fichier analyses'!P4)</f>
        <v>0</v>
      </c>
      <c r="Q23" s="144" t="str">
        <f>IFERROR($N23/($N23+$O23),"NC")</f>
        <v>NC</v>
      </c>
      <c r="R23">
        <v>1</v>
      </c>
      <c r="S23" s="122"/>
      <c r="U23" s="23" t="s">
        <v>130</v>
      </c>
      <c r="V23" s="19" t="str">
        <f>IF(OR('Audit terrain'!$F30="NC - Non concerné",'Audit terrain'!$F30=""),"NC",IF('Audit terrain'!$F30="4 - Tout à fait satisfaisant",1,IF('Audit terrain'!$F30="3 - Plutôt satisfaisant",0.66,IF('Audit terrain'!$F30="2 - Plutôt pas satisfaisant",0.33,0))))</f>
        <v>NC</v>
      </c>
      <c r="W23">
        <v>1</v>
      </c>
      <c r="Y23" s="21"/>
      <c r="AA23" s="34"/>
      <c r="AB23" s="53" t="s">
        <v>133</v>
      </c>
      <c r="AC23" s="19" t="str">
        <f>$J23</f>
        <v>NC</v>
      </c>
      <c r="AD23">
        <v>1</v>
      </c>
      <c r="AF23" s="21"/>
      <c r="AH23" s="28" t="s">
        <v>222</v>
      </c>
      <c r="AL23" s="30" t="s">
        <v>157</v>
      </c>
      <c r="AM23" s="31" t="str" cm="1">
        <f t="array" ref="AM23">IF(AND($AJ24:$AJ24="NC"),"NC",SUM($AJ24:$AJ24)/SUMIF($AJ24:$AJ24,"&lt;&gt;NC",$AK24:$AK24))</f>
        <v>NC</v>
      </c>
      <c r="AO23" s="20"/>
      <c r="AS23" s="30"/>
      <c r="AT23" s="19"/>
    </row>
    <row r="24" spans="1:46" x14ac:dyDescent="0.35">
      <c r="A24" s="23" t="s">
        <v>139</v>
      </c>
      <c r="B24" s="19" t="str">
        <f>IF(OR('Audit flash'!$E30="NC - Non concerné",'Audit flash'!$E30=""),"NC",IF('Audit flash'!$E30="4 - Tout à fait satisfaisant",1,IF('Audit flash'!$E30="3 - Plutôt satisfaisant",0.66,IF('Audit flash'!$E30="2 - Plutôt pas satisfaisant",0.33,0))))</f>
        <v>NC</v>
      </c>
      <c r="C24" s="19" t="str">
        <f>IF(OR('Audit flash'!$F30="NC - Non concerné",'Audit flash'!$F30=""),"NC",IF('Audit flash'!$F30="4 - Tout à fait satisfaisant",1,IF('Audit flash'!$F30="3 - Plutôt satisfaisant",0.66,IF('Audit flash'!$F30="2 - Plutôt pas satisfaisant",0.33,0))))</f>
        <v>NC</v>
      </c>
      <c r="D24" s="19" t="str">
        <f>IF(OR('Audit flash'!$G30="NC - Non concerné",'Audit flash'!$G30=""),"NC",IF('Audit flash'!$G30="4 - Tout à fait satisfaisant",1,IF('Audit flash'!$G30="3 - Plutôt satisfaisant",0.66,IF('Audit flash'!$G30="2 - Plutôt pas satisfaisant",0.33,0))))</f>
        <v>NC</v>
      </c>
      <c r="E24">
        <v>1</v>
      </c>
      <c r="J24" s="19" t="str">
        <f t="shared" si="0"/>
        <v>NC</v>
      </c>
      <c r="K24" s="21"/>
      <c r="M24" s="23" t="s">
        <v>133</v>
      </c>
      <c r="N24" s="143">
        <f>COUNTIF('Audit dossiers'!$D28:$F28,'Fichier analyses'!N4)</f>
        <v>0</v>
      </c>
      <c r="O24" s="143">
        <f>COUNTIF('Audit dossiers'!$D28:$F28,'Fichier analyses'!O4)</f>
        <v>0</v>
      </c>
      <c r="P24" s="143">
        <f>COUNTIF('Audit dossiers'!$D28:$F28,'Fichier analyses'!P4)</f>
        <v>0</v>
      </c>
      <c r="Q24" s="144" t="str">
        <f t="shared" si="3"/>
        <v>NC</v>
      </c>
      <c r="R24">
        <v>1</v>
      </c>
      <c r="S24" s="122"/>
      <c r="U24" s="23" t="s">
        <v>131</v>
      </c>
      <c r="V24" s="19" t="str">
        <f>IF(OR('Audit terrain'!$F31="NC - Non concerné",'Audit terrain'!$F31=""),"NC",IF('Audit terrain'!$F31="4 - Tout à fait satisfaisant",1,IF('Audit terrain'!$F31="3 - Plutôt satisfaisant",0.66,IF('Audit terrain'!$F31="2 - Plutôt pas satisfaisant",0.33,0))))</f>
        <v>NC</v>
      </c>
      <c r="W24">
        <v>1</v>
      </c>
      <c r="Y24" s="21"/>
      <c r="AA24" s="34"/>
      <c r="AB24" s="53" t="s">
        <v>139</v>
      </c>
      <c r="AC24" s="19" t="str">
        <f>$J24</f>
        <v>NC</v>
      </c>
      <c r="AD24">
        <v>1</v>
      </c>
      <c r="AF24" s="21"/>
      <c r="AH24" s="37" t="s">
        <v>273</v>
      </c>
      <c r="AI24" s="147" t="s">
        <v>163</v>
      </c>
      <c r="AJ24" s="144" t="str">
        <f>Q36</f>
        <v>NC</v>
      </c>
      <c r="AK24" s="143">
        <v>1</v>
      </c>
      <c r="AM24" s="21"/>
      <c r="AO24" s="17"/>
      <c r="AP24" s="116"/>
      <c r="AQ24" s="19"/>
    </row>
    <row r="25" spans="1:46" x14ac:dyDescent="0.35">
      <c r="A25" s="23" t="s">
        <v>140</v>
      </c>
      <c r="B25" s="19" t="str">
        <f>IF(OR('Audit flash'!$E31="NC - Non concerné",'Audit flash'!$E31=""),"NC",IF('Audit flash'!$E31="4 - Tout à fait satisfaisant",1,IF('Audit flash'!$E31="3 - Plutôt satisfaisant",0.66,IF('Audit flash'!$E31="2 - Plutôt pas satisfaisant",0.33,0))))</f>
        <v>NC</v>
      </c>
      <c r="C25" s="19" t="str">
        <f>IF(OR('Audit flash'!$F31="NC - Non concerné",'Audit flash'!$F31=""),"NC",IF('Audit flash'!$F31="4 - Tout à fait satisfaisant",1,IF('Audit flash'!$F31="3 - Plutôt satisfaisant",0.66,IF('Audit flash'!$F31="2 - Plutôt pas satisfaisant",0.33,0))))</f>
        <v>NC</v>
      </c>
      <c r="D25" s="19" t="str">
        <f>IF(OR('Audit flash'!$G31="NC - Non concerné",'Audit flash'!$G31=""),"NC",IF('Audit flash'!$G31="4 - Tout à fait satisfaisant",1,IF('Audit flash'!$G31="3 - Plutôt satisfaisant",0.66,IF('Audit flash'!$G31="2 - Plutôt pas satisfaisant",0.33,0))))</f>
        <v>NC</v>
      </c>
      <c r="E25">
        <v>1</v>
      </c>
      <c r="J25" s="19" t="str">
        <f t="shared" si="0"/>
        <v>NC</v>
      </c>
      <c r="K25" s="21"/>
      <c r="M25" s="23" t="s">
        <v>139</v>
      </c>
      <c r="N25" s="143">
        <f>COUNTIF('Audit dossiers'!$D29:$F29,'Fichier analyses'!N4)</f>
        <v>0</v>
      </c>
      <c r="O25" s="143">
        <f>COUNTIF('Audit dossiers'!$D29:$F29,'Fichier analyses'!O4)</f>
        <v>0</v>
      </c>
      <c r="P25" s="143">
        <f>COUNTIF('Audit dossiers'!$D29:$F29,'Fichier analyses'!P4)</f>
        <v>0</v>
      </c>
      <c r="Q25" s="144" t="str">
        <f t="shared" si="3"/>
        <v>NC</v>
      </c>
      <c r="R25">
        <v>1</v>
      </c>
      <c r="S25" s="122"/>
      <c r="U25" s="23" t="s">
        <v>132</v>
      </c>
      <c r="V25" s="19" t="str">
        <f>IF(OR('Audit terrain'!$F32="NC - Non concerné",'Audit terrain'!$F32=""),"NC",IF('Audit terrain'!$F32="4 - Tout à fait satisfaisant",1,IF('Audit terrain'!$F32="3 - Plutôt satisfaisant",0.66,IF('Audit terrain'!$F32="2 - Plutôt pas satisfaisant",0.33,0))))</f>
        <v>NC</v>
      </c>
      <c r="W25">
        <v>1</v>
      </c>
      <c r="Y25" s="21"/>
      <c r="AA25" s="34"/>
      <c r="AB25" s="53" t="s">
        <v>140</v>
      </c>
      <c r="AC25" s="19" t="str">
        <f>$J25</f>
        <v>NC</v>
      </c>
      <c r="AD25">
        <v>1</v>
      </c>
      <c r="AF25" s="21"/>
      <c r="AH25" s="28" t="s">
        <v>223</v>
      </c>
      <c r="AL25" s="30" t="s">
        <v>157</v>
      </c>
      <c r="AM25" s="31" t="str">
        <f>IF(AND($AJ26="NC"),"NC",SUM($AJ26)/SUMIF($AJ26,"&lt;&gt;NC",$AK26))</f>
        <v>NC</v>
      </c>
      <c r="AO25" s="20"/>
      <c r="AS25" s="30"/>
      <c r="AT25" s="19"/>
    </row>
    <row r="26" spans="1:46" x14ac:dyDescent="0.35">
      <c r="A26" s="28" t="s">
        <v>144</v>
      </c>
      <c r="B26" s="20"/>
      <c r="C26" s="20"/>
      <c r="D26" s="20"/>
      <c r="E26" s="20"/>
      <c r="F26" s="30" t="s">
        <v>157</v>
      </c>
      <c r="G26" s="70" t="str" cm="1">
        <f t="array" ref="G26">IF(AND($B27:$B32="NC"),"NC",SUM($B27:$B32)/SUMIF($B27:$B32,"&lt;&gt;NC",$E27:$E32))</f>
        <v>NC</v>
      </c>
      <c r="H26" s="70" t="str" cm="1">
        <f t="array" ref="H26">IF(AND($C27:$C32="NC"),"NC",SUM($C27:$C32)/SUMIF($C27:$C32,"&lt;&gt;NC",$E27:$E32))</f>
        <v>NC</v>
      </c>
      <c r="I26" s="70" t="str" cm="1">
        <f t="array" ref="I26">IF(AND($D27:$D32="NC"),"NC",SUM($D27:$D32)/SUMIF($D27:$D32,"&lt;&gt;NC",$E27:$E32))</f>
        <v>NC</v>
      </c>
      <c r="J26" s="19"/>
      <c r="K26" s="70" t="str" cm="1">
        <f t="array" ref="K26">IF(AND($J27:$J32="NC"),"NC",SUM($J27:$J32)/SUMIF($J27:$J32,"&lt;&gt;NC",$E27:$E32))</f>
        <v>NC</v>
      </c>
      <c r="M26" s="121" t="s">
        <v>412</v>
      </c>
      <c r="P26" s="20" t="s">
        <v>157</v>
      </c>
      <c r="Q26" s="19"/>
      <c r="S26" s="31" t="str">
        <f>IF(AND($Q27="NC"),"NC",SUM($Q27)/SUMIF($Q27,"&lt;&gt;NC",$R27))</f>
        <v>NC</v>
      </c>
      <c r="U26" s="23" t="s">
        <v>133</v>
      </c>
      <c r="V26" s="19" t="str">
        <f>IF(OR('Audit terrain'!$F33="NC - Non concerné",'Audit terrain'!$F33=""),"NC",IF('Audit terrain'!$F33="4 - Tout à fait satisfaisant",1,IF('Audit terrain'!$F33="3 - Plutôt satisfaisant",0.66,IF('Audit terrain'!$F33="2 - Plutôt pas satisfaisant",0.33,0))))</f>
        <v>NC</v>
      </c>
      <c r="W26">
        <v>1</v>
      </c>
      <c r="Y26" s="21"/>
      <c r="AA26" s="37" t="s">
        <v>134</v>
      </c>
      <c r="AB26" s="53" t="s">
        <v>135</v>
      </c>
      <c r="AC26" s="19" t="str">
        <f>$V6</f>
        <v>NC</v>
      </c>
      <c r="AD26">
        <v>1</v>
      </c>
      <c r="AF26" s="21"/>
      <c r="AH26" s="37" t="s">
        <v>273</v>
      </c>
      <c r="AI26" s="147" t="s">
        <v>170</v>
      </c>
      <c r="AJ26" s="144" t="str">
        <f>Q37</f>
        <v>NC</v>
      </c>
      <c r="AK26" s="143">
        <v>1</v>
      </c>
      <c r="AM26" s="21"/>
      <c r="AO26" s="17"/>
      <c r="AP26" s="116"/>
      <c r="AQ26" s="19"/>
    </row>
    <row r="27" spans="1:46" x14ac:dyDescent="0.35">
      <c r="A27" s="23" t="s">
        <v>151</v>
      </c>
      <c r="B27" s="19" t="str">
        <f>IF(OR('Audit flash'!$E33="NC - Non concerné",'Audit flash'!$E33=""),"NC",IF('Audit flash'!$E33="4 - Tout à fait satisfaisant",1,IF('Audit flash'!$E33="3 - Plutôt satisfaisant",0.66,IF('Audit flash'!$E33="2 - Plutôt pas satisfaisant",0.33,0))))</f>
        <v>NC</v>
      </c>
      <c r="C27" s="19" t="str">
        <f>IF(OR('Audit flash'!$F33="NC - Non concerné",'Audit flash'!$F33=""),"NC",IF('Audit flash'!$F33="4 - Tout à fait satisfaisant",1,IF('Audit flash'!$F33="3 - Plutôt satisfaisant",0.66,IF('Audit flash'!$F33="2 - Plutôt pas satisfaisant",0.33,0))))</f>
        <v>NC</v>
      </c>
      <c r="D27" s="19" t="str">
        <f>IF(OR('Audit flash'!$G33="NC - Non concerné",'Audit flash'!$G33=""),"NC",IF('Audit flash'!$G33="4 - Tout à fait satisfaisant",1,IF('Audit flash'!$G33="3 - Plutôt satisfaisant",0.66,IF('Audit flash'!$G33="2 - Plutôt pas satisfaisant",0.33,0))))</f>
        <v>NC</v>
      </c>
      <c r="E27">
        <v>1</v>
      </c>
      <c r="J27" s="19" t="str">
        <f t="shared" si="0"/>
        <v>NC</v>
      </c>
      <c r="K27" s="21"/>
      <c r="M27" s="23" t="s">
        <v>140</v>
      </c>
      <c r="N27" s="143">
        <f>COUNTIF('Audit dossiers'!$D31:$F31,'Fichier analyses'!N4)</f>
        <v>0</v>
      </c>
      <c r="O27" s="143">
        <f>COUNTIF('Audit dossiers'!$D31:$F31,'Fichier analyses'!O4)</f>
        <v>0</v>
      </c>
      <c r="P27" s="143">
        <f>COUNTIF('Audit dossiers'!$D31:$F31,'Fichier analyses'!P4)</f>
        <v>0</v>
      </c>
      <c r="Q27" s="144" t="str">
        <f t="shared" si="3"/>
        <v>NC</v>
      </c>
      <c r="R27">
        <v>1</v>
      </c>
      <c r="S27" s="122"/>
      <c r="U27" s="28" t="s">
        <v>169</v>
      </c>
      <c r="X27" s="30" t="s">
        <v>157</v>
      </c>
      <c r="Y27" s="31" t="str" cm="1">
        <f t="array" ref="Y27">IF(AND($V28:$V58="NC"),"NC",SUM($V28:$V58)/SUMIF($V28:$V58,"&lt;&gt;NC",$W28:$W58))</f>
        <v>NC</v>
      </c>
      <c r="AA27" s="34"/>
      <c r="AB27" s="53" t="s">
        <v>136</v>
      </c>
      <c r="AC27" s="19" t="str">
        <f>$V7</f>
        <v>NC</v>
      </c>
      <c r="AD27">
        <v>1</v>
      </c>
      <c r="AF27" s="21"/>
      <c r="AH27" s="28" t="s">
        <v>419</v>
      </c>
      <c r="AI27" s="20"/>
      <c r="AJ27" s="20"/>
      <c r="AK27" s="20"/>
      <c r="AL27" s="20" t="s">
        <v>157</v>
      </c>
      <c r="AM27" s="31" t="str">
        <f>IF(AND($AJ28="NC"),"NC",SUM($AJ28)/SUMIF($AJ28,"&lt;&gt;NC",$AK28))</f>
        <v>NC</v>
      </c>
      <c r="AS27" s="29"/>
      <c r="AT27" s="19"/>
    </row>
    <row r="28" spans="1:46" x14ac:dyDescent="0.35">
      <c r="A28" s="23" t="s">
        <v>152</v>
      </c>
      <c r="B28" s="19" t="str">
        <f>IF(OR('Audit flash'!$E34="NC - Non concerné",'Audit flash'!$E34=""),"NC",IF('Audit flash'!$E34="4 - Tout à fait satisfaisant",1,IF('Audit flash'!$E34="3 - Plutôt satisfaisant",0.66,IF('Audit flash'!$E34="2 - Plutôt pas satisfaisant",0.33,0))))</f>
        <v>NC</v>
      </c>
      <c r="C28" s="19" t="str">
        <f>IF(OR('Audit flash'!$F34="NC - Non concerné",'Audit flash'!$F34=""),"NC",IF('Audit flash'!$F34="4 - Tout à fait satisfaisant",1,IF('Audit flash'!$F34="3 - Plutôt satisfaisant",0.66,IF('Audit flash'!$F34="2 - Plutôt pas satisfaisant",0.33,0))))</f>
        <v>NC</v>
      </c>
      <c r="D28" s="19" t="str">
        <f>IF(OR('Audit flash'!$G34="NC - Non concerné",'Audit flash'!$G34=""),"NC",IF('Audit flash'!$G34="4 - Tout à fait satisfaisant",1,IF('Audit flash'!$G34="3 - Plutôt satisfaisant",0.66,IF('Audit flash'!$G34="2 - Plutôt pas satisfaisant",0.33,0))))</f>
        <v>NC</v>
      </c>
      <c r="E28">
        <v>1</v>
      </c>
      <c r="J28" s="19" t="str">
        <f t="shared" si="0"/>
        <v>NC</v>
      </c>
      <c r="K28" s="21"/>
      <c r="M28" s="121" t="s">
        <v>413</v>
      </c>
      <c r="P28" s="20" t="s">
        <v>157</v>
      </c>
      <c r="Q28" s="19"/>
      <c r="S28" s="122" t="str" cm="1">
        <f t="array" ref="S28">IF(AND($Q29:$Q30="NC"),"NC",SUM($Q29:$Q30)/SUMIF($Q29:$Q30,"&lt;&gt;NC",$R29:$R30))</f>
        <v>NC</v>
      </c>
      <c r="U28" s="23" t="s">
        <v>139</v>
      </c>
      <c r="V28" s="19" t="str">
        <f>IF(OR('Audit terrain'!$F35="NC - Non concerné",'Audit terrain'!$F35=""),"NC",IF('Audit terrain'!$F35="4 - Tout à fait satisfaisant",1,IF('Audit terrain'!$F35="3 - Plutôt satisfaisant",0.66,IF('Audit terrain'!$F35="2 - Plutôt pas satisfaisant",0.33,0))))</f>
        <v>NC</v>
      </c>
      <c r="W28">
        <v>1</v>
      </c>
      <c r="Y28" s="21"/>
      <c r="AA28" s="34"/>
      <c r="AB28" s="53" t="s">
        <v>137</v>
      </c>
      <c r="AC28" s="19" t="str">
        <f>$V8</f>
        <v>NC</v>
      </c>
      <c r="AD28">
        <v>1</v>
      </c>
      <c r="AF28" s="21"/>
      <c r="AH28" s="127" t="s">
        <v>273</v>
      </c>
      <c r="AI28" s="143" t="s">
        <v>170</v>
      </c>
      <c r="AJ28" s="144" t="str">
        <f>Q37</f>
        <v>NC</v>
      </c>
      <c r="AK28" s="143">
        <v>1</v>
      </c>
      <c r="AL28" s="30"/>
      <c r="AM28" s="122"/>
      <c r="AO28" s="20"/>
      <c r="AQ28" s="19"/>
      <c r="AS28" s="30"/>
      <c r="AT28" s="19"/>
    </row>
    <row r="29" spans="1:46" x14ac:dyDescent="0.35">
      <c r="A29" s="23" t="s">
        <v>153</v>
      </c>
      <c r="B29" s="19" t="str">
        <f>IF(OR('Audit flash'!$E35="NC - Non concerné",'Audit flash'!$E35=""),"NC",IF('Audit flash'!$E35="4 - Tout à fait satisfaisant",1,IF('Audit flash'!$E35="3 - Plutôt satisfaisant",0.66,IF('Audit flash'!$E35="2 - Plutôt pas satisfaisant",0.33,0))))</f>
        <v>NC</v>
      </c>
      <c r="C29" s="19" t="str">
        <f>IF(OR('Audit flash'!$F35="NC - Non concerné",'Audit flash'!$F35=""),"NC",IF('Audit flash'!$F35="4 - Tout à fait satisfaisant",1,IF('Audit flash'!$F35="3 - Plutôt satisfaisant",0.66,IF('Audit flash'!$F35="2 - Plutôt pas satisfaisant",0.33,0))))</f>
        <v>NC</v>
      </c>
      <c r="D29" s="19" t="str">
        <f>IF(OR('Audit flash'!$G35="NC - Non concerné",'Audit flash'!$G35=""),"NC",IF('Audit flash'!$G35="4 - Tout à fait satisfaisant",1,IF('Audit flash'!$G35="3 - Plutôt satisfaisant",0.66,IF('Audit flash'!$G35="2 - Plutôt pas satisfaisant",0.33,0))))</f>
        <v>NC</v>
      </c>
      <c r="E29">
        <v>1</v>
      </c>
      <c r="F29" s="30"/>
      <c r="G29" s="19"/>
      <c r="H29" s="19"/>
      <c r="I29" s="19"/>
      <c r="J29" s="19" t="str">
        <f t="shared" si="0"/>
        <v>NC</v>
      </c>
      <c r="K29" s="21"/>
      <c r="M29" s="23" t="s">
        <v>151</v>
      </c>
      <c r="N29" s="143">
        <f>COUNTIF('Audit dossiers'!$D33:$F33,'Fichier analyses'!N4)</f>
        <v>0</v>
      </c>
      <c r="O29" s="143">
        <f>COUNTIF('Audit dossiers'!$D33:$F33,'Fichier analyses'!O4)</f>
        <v>0</v>
      </c>
      <c r="P29" s="143">
        <f>COUNTIF('Audit dossiers'!$D33:$F33,'Fichier analyses'!P4)</f>
        <v>0</v>
      </c>
      <c r="Q29" s="144" t="str">
        <f t="shared" ref="Q29:Q30" si="4">IFERROR($N29/($N29+$O29),"NC")</f>
        <v>NC</v>
      </c>
      <c r="R29">
        <v>1</v>
      </c>
      <c r="S29" s="122"/>
      <c r="U29" s="23" t="s">
        <v>140</v>
      </c>
      <c r="V29" s="19" t="str">
        <f>IF(OR('Audit terrain'!$F36="NC - Non concerné",'Audit terrain'!$F36=""),"NC",IF('Audit terrain'!$F36="4 - Tout à fait satisfaisant",1,IF('Audit terrain'!$F36="3 - Plutôt satisfaisant",0.66,IF('Audit terrain'!$F36="2 - Plutôt pas satisfaisant",0.33,0))))</f>
        <v>NC</v>
      </c>
      <c r="W29">
        <v>1</v>
      </c>
      <c r="Y29" s="21"/>
      <c r="AA29" s="34"/>
      <c r="AB29" s="53" t="s">
        <v>138</v>
      </c>
      <c r="AC29" s="19" t="str">
        <f>$V9</f>
        <v>NC</v>
      </c>
      <c r="AD29">
        <v>1</v>
      </c>
      <c r="AF29" s="21"/>
      <c r="AH29" s="28" t="s">
        <v>224</v>
      </c>
      <c r="AL29" s="30" t="s">
        <v>157</v>
      </c>
      <c r="AM29" s="31" t="str" cm="1">
        <f t="array" ref="AM29">IF(AND($AJ30:$AJ30="NC"),"NC",SUM($AJ30:$AJ30)/SUMIF($AJ30:$AJ30,"&lt;&gt;NC",$AK30:$AK30))</f>
        <v>NC</v>
      </c>
      <c r="AO29" s="17"/>
      <c r="AP29" s="53"/>
      <c r="AQ29" s="19"/>
    </row>
    <row r="30" spans="1:46" x14ac:dyDescent="0.35">
      <c r="A30" s="23" t="s">
        <v>161</v>
      </c>
      <c r="B30" s="19" t="str">
        <f>IF(OR('Audit flash'!$E36="NC - Non concerné",'Audit flash'!$E36=""),"NC",IF('Audit flash'!$E36="4 - Tout à fait satisfaisant",1,IF('Audit flash'!$E36="3 - Plutôt satisfaisant",0.66,IF('Audit flash'!$E36="2 - Plutôt pas satisfaisant",0.33,0))))</f>
        <v>NC</v>
      </c>
      <c r="C30" s="19" t="str">
        <f>IF(OR('Audit flash'!$F36="NC - Non concerné",'Audit flash'!$F36=""),"NC",IF('Audit flash'!$F36="4 - Tout à fait satisfaisant",1,IF('Audit flash'!$F36="3 - Plutôt satisfaisant",0.66,IF('Audit flash'!$F36="2 - Plutôt pas satisfaisant",0.33,0))))</f>
        <v>NC</v>
      </c>
      <c r="D30" s="19" t="str">
        <f>IF(OR('Audit flash'!$G36="NC - Non concerné",'Audit flash'!$G36=""),"NC",IF('Audit flash'!$G36="4 - Tout à fait satisfaisant",1,IF('Audit flash'!$G36="3 - Plutôt satisfaisant",0.66,IF('Audit flash'!$G36="2 - Plutôt pas satisfaisant",0.33,0))))</f>
        <v>NC</v>
      </c>
      <c r="E30">
        <v>1</v>
      </c>
      <c r="J30" s="19" t="str">
        <f t="shared" si="0"/>
        <v>NC</v>
      </c>
      <c r="K30" s="21"/>
      <c r="M30" s="23" t="s">
        <v>152</v>
      </c>
      <c r="N30" s="143">
        <f>COUNTIF('Audit dossiers'!$D34:$F34,'Fichier analyses'!N4)</f>
        <v>0</v>
      </c>
      <c r="O30" s="143">
        <f>COUNTIF('Audit dossiers'!$D34:$F34,'Fichier analyses'!O4)</f>
        <v>0</v>
      </c>
      <c r="P30" s="143">
        <f>COUNTIF('Audit dossiers'!$D34:$F34,'Fichier analyses'!P4)</f>
        <v>0</v>
      </c>
      <c r="Q30" s="144" t="str">
        <f t="shared" si="4"/>
        <v>NC</v>
      </c>
      <c r="R30">
        <v>1</v>
      </c>
      <c r="S30" s="122"/>
      <c r="U30" s="23" t="s">
        <v>151</v>
      </c>
      <c r="V30" s="19" t="str">
        <f>IF(OR('Audit terrain'!$F37="NC - Non concerné",'Audit terrain'!$F37=""),"NC",IF('Audit terrain'!$F37="4 - Tout à fait satisfaisant",1,IF('Audit terrain'!$F37="3 - Plutôt satisfaisant",0.66,IF('Audit terrain'!$F37="2 - Plutôt pas satisfaisant",0.33,0))))</f>
        <v>NC</v>
      </c>
      <c r="W30">
        <v>1</v>
      </c>
      <c r="Y30" s="21"/>
      <c r="AA30" s="28" t="s">
        <v>144</v>
      </c>
      <c r="AE30" s="30" t="s">
        <v>157</v>
      </c>
      <c r="AF30" s="31" t="str" cm="1">
        <f t="array" ref="AF30">IF(AND($AC31:$AC39="NC"),"NC",SUM($AC31:$AC39)/SUMIF($AC31:$AC39,"&lt;&gt;NC",$AD31:$AD39))</f>
        <v>NC</v>
      </c>
      <c r="AH30" s="37" t="s">
        <v>272</v>
      </c>
      <c r="AI30" s="116" t="s">
        <v>149</v>
      </c>
      <c r="AJ30" s="19" t="str">
        <f>J16</f>
        <v>NC</v>
      </c>
      <c r="AK30">
        <v>1</v>
      </c>
      <c r="AM30" s="21"/>
      <c r="AO30" s="82"/>
      <c r="AP30" s="53"/>
      <c r="AQ30" s="19"/>
      <c r="AS30" s="29"/>
      <c r="AT30" s="19"/>
    </row>
    <row r="31" spans="1:46" x14ac:dyDescent="0.35">
      <c r="A31" s="23" t="s">
        <v>162</v>
      </c>
      <c r="B31" s="19" t="str">
        <f>IF(OR('Audit flash'!$E37="NC - Non concerné",'Audit flash'!$E37=""),"NC",IF('Audit flash'!$E37="4 - Tout à fait satisfaisant",1,IF('Audit flash'!$E37="3 - Plutôt satisfaisant",0.66,IF('Audit flash'!$E37="2 - Plutôt pas satisfaisant",0.33,0))))</f>
        <v>NC</v>
      </c>
      <c r="C31" s="19" t="str">
        <f>IF(OR('Audit flash'!$F37="NC - Non concerné",'Audit flash'!$F37=""),"NC",IF('Audit flash'!$F37="4 - Tout à fait satisfaisant",1,IF('Audit flash'!$F37="3 - Plutôt satisfaisant",0.66,IF('Audit flash'!$F37="2 - Plutôt pas satisfaisant",0.33,0))))</f>
        <v>NC</v>
      </c>
      <c r="D31" s="19" t="str">
        <f>IF(OR('Audit flash'!$G37="NC - Non concerné",'Audit flash'!$G37=""),"NC",IF('Audit flash'!$G37="4 - Tout à fait satisfaisant",1,IF('Audit flash'!$G37="3 - Plutôt satisfaisant",0.66,IF('Audit flash'!$G37="2 - Plutôt pas satisfaisant",0.33,0))))</f>
        <v>NC</v>
      </c>
      <c r="E31">
        <v>1</v>
      </c>
      <c r="J31" s="19" t="str">
        <f t="shared" si="0"/>
        <v>NC</v>
      </c>
      <c r="K31" s="21"/>
      <c r="M31" s="121" t="s">
        <v>1</v>
      </c>
      <c r="P31" s="20" t="s">
        <v>157</v>
      </c>
      <c r="Q31" s="19"/>
      <c r="S31" s="31" t="str" cm="1">
        <f t="array" ref="S31">IF(AND($Q32:$Q34="NC"),"NC",SUM($Q32:$Q34)/SUMIF($Q32:$Q34,"&lt;&gt;NC",$R32:$R34))</f>
        <v>NC</v>
      </c>
      <c r="U31" s="23" t="s">
        <v>152</v>
      </c>
      <c r="V31" s="19" t="str">
        <f>IF(OR('Audit terrain'!$F38="NC - Non concerné",'Audit terrain'!$F38=""),"NC",IF('Audit terrain'!$F38="4 - Tout à fait satisfaisant",1,IF('Audit terrain'!$F38="3 - Plutôt satisfaisant",0.66,IF('Audit terrain'!$F38="2 - Plutôt pas satisfaisant",0.33,0))))</f>
        <v>NC</v>
      </c>
      <c r="W31">
        <v>1</v>
      </c>
      <c r="Y31" s="21"/>
      <c r="AA31" s="37" t="s">
        <v>272</v>
      </c>
      <c r="AB31" s="53" t="s">
        <v>151</v>
      </c>
      <c r="AC31" s="19" t="str">
        <f t="shared" ref="AC31:AC36" si="5">$J27</f>
        <v>NC</v>
      </c>
      <c r="AD31">
        <v>1</v>
      </c>
      <c r="AF31" s="21"/>
      <c r="AH31" s="28" t="s">
        <v>225</v>
      </c>
      <c r="AL31" s="30" t="s">
        <v>157</v>
      </c>
      <c r="AM31" s="31" t="str" cm="1">
        <f t="array" ref="AM31">IF(AND($AJ32:$AJ32="NC"),"NC",SUM($AJ32:$AJ32)/SUMIF($AJ32:$AJ32,"&lt;&gt;NC",$AK32:$AK32))</f>
        <v>NC</v>
      </c>
      <c r="AO31" s="20"/>
      <c r="AP31" s="53"/>
      <c r="AQ31" s="19"/>
      <c r="AS31" s="30"/>
      <c r="AT31" s="19"/>
    </row>
    <row r="32" spans="1:46" x14ac:dyDescent="0.35">
      <c r="A32" s="23" t="s">
        <v>163</v>
      </c>
      <c r="B32" s="19" t="str">
        <f>IF(OR('Audit flash'!$E38="NC - Non concerné",'Audit flash'!$E38=""),"NC",IF('Audit flash'!$E38="4 - Tout à fait satisfaisant",1,IF('Audit flash'!$E38="3 - Plutôt satisfaisant",0.66,IF('Audit flash'!$E38="2 - Plutôt pas satisfaisant",0.33,0))))</f>
        <v>NC</v>
      </c>
      <c r="C32" s="19" t="str">
        <f>IF(OR('Audit flash'!$F38="NC - Non concerné",'Audit flash'!$F38=""),"NC",IF('Audit flash'!$F38="4 - Tout à fait satisfaisant",1,IF('Audit flash'!$F38="3 - Plutôt satisfaisant",0.66,IF('Audit flash'!$F38="2 - Plutôt pas satisfaisant",0.33,0))))</f>
        <v>NC</v>
      </c>
      <c r="D32" s="19" t="str">
        <f>IF(OR('Audit flash'!$G38="NC - Non concerné",'Audit flash'!$G38=""),"NC",IF('Audit flash'!$G38="4 - Tout à fait satisfaisant",1,IF('Audit flash'!$G38="3 - Plutôt satisfaisant",0.66,IF('Audit flash'!$G38="2 - Plutôt pas satisfaisant",0.33,0))))</f>
        <v>NC</v>
      </c>
      <c r="E32">
        <v>1</v>
      </c>
      <c r="J32" s="19" t="str">
        <f t="shared" si="0"/>
        <v>NC</v>
      </c>
      <c r="K32" s="21"/>
      <c r="M32" s="23" t="s">
        <v>153</v>
      </c>
      <c r="N32" s="143">
        <f>COUNTIF('Audit dossiers'!$D36:$F36,'Fichier analyses'!$N$4)</f>
        <v>0</v>
      </c>
      <c r="O32" s="143">
        <f>COUNTIF('Audit dossiers'!$D36:$F36,'Fichier analyses'!$O$4)</f>
        <v>0</v>
      </c>
      <c r="P32" s="143">
        <f>COUNTIF('Audit dossiers'!$D36:$F36,'Fichier analyses'!$P$4)</f>
        <v>0</v>
      </c>
      <c r="Q32" s="144" t="str">
        <f t="shared" ref="Q32:Q34" si="6">IFERROR($N32/($N32+$O32),"NC")</f>
        <v>NC</v>
      </c>
      <c r="R32">
        <v>1</v>
      </c>
      <c r="S32" s="122"/>
      <c r="U32" s="23" t="s">
        <v>153</v>
      </c>
      <c r="V32" s="19" t="str">
        <f>IF(OR('Audit terrain'!$F39="NC - Non concerné",'Audit terrain'!$F39=""),"NC",IF('Audit terrain'!$F39="4 - Tout à fait satisfaisant",1,IF('Audit terrain'!$F39="3 - Plutôt satisfaisant",0.66,IF('Audit terrain'!$F39="2 - Plutôt pas satisfaisant",0.33,0))))</f>
        <v>NC</v>
      </c>
      <c r="W32">
        <v>1</v>
      </c>
      <c r="Y32" s="21"/>
      <c r="AA32" s="34"/>
      <c r="AB32" s="53" t="s">
        <v>152</v>
      </c>
      <c r="AC32" s="19" t="str">
        <f t="shared" si="5"/>
        <v>NC</v>
      </c>
      <c r="AD32">
        <v>1</v>
      </c>
      <c r="AF32" s="21"/>
      <c r="AH32" s="37" t="s">
        <v>273</v>
      </c>
      <c r="AI32" s="147" t="s">
        <v>171</v>
      </c>
      <c r="AJ32" s="144" t="str">
        <f>Q38</f>
        <v>NC</v>
      </c>
      <c r="AK32" s="143">
        <v>1</v>
      </c>
      <c r="AM32" s="21"/>
      <c r="AO32" s="82"/>
      <c r="AS32" s="29"/>
      <c r="AT32" s="19"/>
    </row>
    <row r="33" spans="1:46" x14ac:dyDescent="0.35">
      <c r="A33" s="28" t="s">
        <v>27</v>
      </c>
      <c r="B33" s="20"/>
      <c r="C33" s="20"/>
      <c r="D33" s="20"/>
      <c r="E33" s="20"/>
      <c r="F33" s="30" t="s">
        <v>157</v>
      </c>
      <c r="G33" s="70" t="str" cm="1">
        <f t="array" ref="G33">IF(AND($B34:$B36="NC"),"NC",SUM($B34:$B36)/SUMIF($B34:$B36,"&lt;&gt;NC",$E34:$E36))</f>
        <v>NC</v>
      </c>
      <c r="H33" s="70" t="str" cm="1">
        <f t="array" ref="H33">IF(AND($C34:$C36="NC"),"NC",SUM($C34:$C36)/SUMIF($C34:$C36,"&lt;&gt;NC",$E34:$E36))</f>
        <v>NC</v>
      </c>
      <c r="I33" s="70" t="str" cm="1">
        <f t="array" ref="I33">IF(AND($D34:$D36="NC"),"NC",SUM($D34:$D36)/SUMIF($D34:$D36,"&lt;&gt;NC",$E34:$E36))</f>
        <v>NC</v>
      </c>
      <c r="J33" s="19"/>
      <c r="K33" s="70" t="str" cm="1">
        <f t="array" ref="K33">IF(AND($J34:$J36="NC"),"NC",SUM($J34:$J36)/SUMIF($J34:$J36,"&lt;&gt;NC",$E34:$E36))</f>
        <v>NC</v>
      </c>
      <c r="M33" s="23" t="s">
        <v>161</v>
      </c>
      <c r="N33" s="143">
        <f>COUNTIF('Audit dossiers'!$D37:$F37,'Fichier analyses'!$N$4)</f>
        <v>0</v>
      </c>
      <c r="O33" s="143">
        <f>COUNTIF('Audit dossiers'!$D37:$F37,'Fichier analyses'!$O$4)</f>
        <v>0</v>
      </c>
      <c r="P33" s="143">
        <f>COUNTIF('Audit dossiers'!$D37:$F37,'Fichier analyses'!$P$4)</f>
        <v>0</v>
      </c>
      <c r="Q33" s="144" t="str">
        <f t="shared" si="6"/>
        <v>NC</v>
      </c>
      <c r="R33">
        <v>1</v>
      </c>
      <c r="S33" s="122"/>
      <c r="U33" s="23" t="s">
        <v>161</v>
      </c>
      <c r="V33" s="19" t="str">
        <f>IF(OR('Audit terrain'!$F40="NC - Non concerné",'Audit terrain'!$F40=""),"NC",IF('Audit terrain'!$F40="4 - Tout à fait satisfaisant",1,IF('Audit terrain'!$F40="3 - Plutôt satisfaisant",0.66,IF('Audit terrain'!$F40="2 - Plutôt pas satisfaisant",0.33,0))))</f>
        <v>NC</v>
      </c>
      <c r="W33">
        <v>1</v>
      </c>
      <c r="Y33" s="21"/>
      <c r="AA33" s="34"/>
      <c r="AB33" s="53" t="s">
        <v>153</v>
      </c>
      <c r="AC33" s="19" t="str">
        <f t="shared" si="5"/>
        <v>NC</v>
      </c>
      <c r="AD33">
        <v>1</v>
      </c>
      <c r="AF33" s="21"/>
      <c r="AH33" s="40" t="s">
        <v>380</v>
      </c>
      <c r="AL33" s="29" t="s">
        <v>156</v>
      </c>
      <c r="AM33" s="43" t="str" cm="1">
        <f t="array" ref="AM33">IF(AND($AJ35:$AJ37="NC"),"NC",SUM($AJ35:$AJ37)/SUMIF($AJ35:$AJ37,"&lt;&gt;NC",$AK35:$AK37))</f>
        <v>NC</v>
      </c>
      <c r="AO33" s="20"/>
      <c r="AS33" s="30"/>
      <c r="AT33" s="19"/>
    </row>
    <row r="34" spans="1:46" x14ac:dyDescent="0.35">
      <c r="A34" s="23" t="s">
        <v>170</v>
      </c>
      <c r="B34" s="19" t="str">
        <f>IF(OR('Audit flash'!$E40="NC - Non concerné",'Audit flash'!$E40=""),"NC",IF('Audit flash'!$E40="4 - Tout à fait satisfaisant",1,IF('Audit flash'!$E40="3 - Plutôt satisfaisant",0.66,IF('Audit flash'!$E40="2 - Plutôt pas satisfaisant",0.33,0))))</f>
        <v>NC</v>
      </c>
      <c r="C34" s="19" t="str">
        <f>IF(OR('Audit flash'!$F40="NC - Non concerné",'Audit flash'!$F40=""),"NC",IF('Audit flash'!$F40="4 - Tout à fait satisfaisant",1,IF('Audit flash'!$F40="3 - Plutôt satisfaisant",0.66,IF('Audit flash'!$F40="2 - Plutôt pas satisfaisant",0.33,0))))</f>
        <v>NC</v>
      </c>
      <c r="D34" s="19" t="str">
        <f>IF(OR('Audit flash'!$G40="NC - Non concerné",'Audit flash'!$G40=""),"NC",IF('Audit flash'!$G40="4 - Tout à fait satisfaisant",1,IF('Audit flash'!$G40="3 - Plutôt satisfaisant",0.66,IF('Audit flash'!$G40="2 - Plutôt pas satisfaisant",0.33,0))))</f>
        <v>NC</v>
      </c>
      <c r="E34">
        <v>1</v>
      </c>
      <c r="J34" s="19" t="str">
        <f t="shared" si="0"/>
        <v>NC</v>
      </c>
      <c r="K34" s="21"/>
      <c r="M34" s="23" t="s">
        <v>162</v>
      </c>
      <c r="N34" s="143">
        <f>COUNTIF('Audit dossiers'!$D38:$F38,'Fichier analyses'!$N$4)</f>
        <v>0</v>
      </c>
      <c r="O34" s="143">
        <f>COUNTIF('Audit dossiers'!$D38:$F38,'Fichier analyses'!$O$4)</f>
        <v>0</v>
      </c>
      <c r="P34" s="143">
        <f>COUNTIF('Audit dossiers'!$D38:$F38,'Fichier analyses'!$P$4)</f>
        <v>0</v>
      </c>
      <c r="Q34" s="144" t="str">
        <f t="shared" si="6"/>
        <v>NC</v>
      </c>
      <c r="R34">
        <v>1</v>
      </c>
      <c r="S34" s="122"/>
      <c r="U34" s="23" t="s">
        <v>162</v>
      </c>
      <c r="V34" s="19" t="str">
        <f>IF(OR('Audit terrain'!$F41="NC - Non concerné",'Audit terrain'!$F41=""),"NC",IF('Audit terrain'!$F41="4 - Tout à fait satisfaisant",1,IF('Audit terrain'!$F41="3 - Plutôt satisfaisant",0.66,IF('Audit terrain'!$F41="2 - Plutôt pas satisfaisant",0.33,0))))</f>
        <v>NC</v>
      </c>
      <c r="W34">
        <v>1</v>
      </c>
      <c r="Y34" s="21"/>
      <c r="AA34" s="34"/>
      <c r="AB34" s="53" t="s">
        <v>161</v>
      </c>
      <c r="AC34" s="19" t="str">
        <f t="shared" si="5"/>
        <v>NC</v>
      </c>
      <c r="AD34">
        <v>1</v>
      </c>
      <c r="AF34" s="21"/>
      <c r="AH34" s="28" t="s">
        <v>379</v>
      </c>
      <c r="AJ34" s="19"/>
      <c r="AL34" s="30" t="s">
        <v>157</v>
      </c>
      <c r="AM34" s="31" t="str" cm="1">
        <f t="array" ref="AM34">IF(AND($AJ35:$AJ37="NC"),"NC",SUM($AJ35:$AJ37)/SUMIF($AJ35:$AJ37,"&lt;&gt;NC",$AK35:$AK37))</f>
        <v>NC</v>
      </c>
      <c r="AO34" s="17"/>
      <c r="AP34" s="53"/>
      <c r="AQ34" s="19"/>
    </row>
    <row r="35" spans="1:46" x14ac:dyDescent="0.35">
      <c r="A35" s="23" t="s">
        <v>171</v>
      </c>
      <c r="B35" s="19" t="str">
        <f>IF(OR('Audit flash'!$E41="NC - Non concerné",'Audit flash'!$E41=""),"NC",IF('Audit flash'!$E41="4 - Tout à fait satisfaisant",1,IF('Audit flash'!$E41="3 - Plutôt satisfaisant",0.66,IF('Audit flash'!$E41="2 - Plutôt pas satisfaisant",0.33,0))))</f>
        <v>NC</v>
      </c>
      <c r="C35" s="19" t="str">
        <f>IF(OR('Audit flash'!$F41="NC - Non concerné",'Audit flash'!$F41=""),"NC",IF('Audit flash'!$F41="4 - Tout à fait satisfaisant",1,IF('Audit flash'!$F41="3 - Plutôt satisfaisant",0.66,IF('Audit flash'!$F41="2 - Plutôt pas satisfaisant",0.33,0))))</f>
        <v>NC</v>
      </c>
      <c r="D35" s="19" t="str">
        <f>IF(OR('Audit flash'!$G41="NC - Non concerné",'Audit flash'!$G41=""),"NC",IF('Audit flash'!$G41="4 - Tout à fait satisfaisant",1,IF('Audit flash'!$G41="3 - Plutôt satisfaisant",0.66,IF('Audit flash'!$G41="2 - Plutôt pas satisfaisant",0.33,0))))</f>
        <v>NC</v>
      </c>
      <c r="E35">
        <v>1</v>
      </c>
      <c r="J35" s="19" t="str">
        <f t="shared" si="0"/>
        <v>NC</v>
      </c>
      <c r="K35" s="21"/>
      <c r="M35" s="123" t="s">
        <v>414</v>
      </c>
      <c r="P35" s="20" t="s">
        <v>157</v>
      </c>
      <c r="Q35" s="19"/>
      <c r="S35" s="31" t="str" cm="1">
        <f t="array" ref="S35">IF(AND($Q36:$Q41="NC"),"NC",SUM($Q36:$Q41)/SUMIF($Q36:$Q41,"&lt;&gt;NC",$R36:$R41))</f>
        <v>NC</v>
      </c>
      <c r="U35" s="23" t="s">
        <v>163</v>
      </c>
      <c r="V35" s="19" t="str">
        <f>IF(OR('Audit terrain'!$F42="NC - Non concerné",'Audit terrain'!$F42=""),"NC",IF('Audit terrain'!$F42="4 - Tout à fait satisfaisant",1,IF('Audit terrain'!$F42="3 - Plutôt satisfaisant",0.66,IF('Audit terrain'!$F42="2 - Plutôt pas satisfaisant",0.33,0))))</f>
        <v>NC</v>
      </c>
      <c r="W35">
        <v>1</v>
      </c>
      <c r="Y35" s="21"/>
      <c r="AA35" s="34"/>
      <c r="AB35" s="53" t="s">
        <v>162</v>
      </c>
      <c r="AC35" s="19" t="str">
        <f t="shared" si="5"/>
        <v>NC</v>
      </c>
      <c r="AD35">
        <v>1</v>
      </c>
      <c r="AF35" s="21"/>
      <c r="AH35" s="37" t="s">
        <v>273</v>
      </c>
      <c r="AI35" s="146" t="s">
        <v>175</v>
      </c>
      <c r="AJ35" s="144" t="str">
        <f>Q43</f>
        <v>NC</v>
      </c>
      <c r="AK35" s="143">
        <v>1</v>
      </c>
      <c r="AM35" s="21"/>
      <c r="AP35" s="53"/>
      <c r="AQ35" s="19"/>
    </row>
    <row r="36" spans="1:46" ht="15" thickBot="1" x14ac:dyDescent="0.4">
      <c r="A36" s="24" t="s">
        <v>172</v>
      </c>
      <c r="B36" s="25" t="str">
        <f>IF(OR('Audit flash'!$E42="NC - Non concerné",'Audit flash'!$E42=""),"NC",IF('Audit flash'!$E42="4 - Tout à fait satisfaisant",1,IF('Audit flash'!$E42="3 - Plutôt satisfaisant",0.66,IF('Audit flash'!$E42="2 - Plutôt pas satisfaisant",0.33,0))))</f>
        <v>NC</v>
      </c>
      <c r="C36" s="25" t="str">
        <f>IF(OR('Audit flash'!$F42="NC - Non concerné",'Audit flash'!$F42=""),"NC",IF('Audit flash'!$F42="4 - Tout à fait satisfaisant",1,IF('Audit flash'!$F42="3 - Plutôt satisfaisant",0.66,IF('Audit flash'!$F42="2 - Plutôt pas satisfaisant",0.33,0))))</f>
        <v>NC</v>
      </c>
      <c r="D36" s="25" t="str">
        <f>IF(OR('Audit flash'!$G42="NC - Non concerné",'Audit flash'!$G42=""),"NC",IF('Audit flash'!$G42="4 - Tout à fait satisfaisant",1,IF('Audit flash'!$G42="3 - Plutôt satisfaisant",0.66,IF('Audit flash'!$G42="2 - Plutôt pas satisfaisant",0.33,0))))</f>
        <v>NC</v>
      </c>
      <c r="E36" s="26">
        <v>1</v>
      </c>
      <c r="F36" s="26"/>
      <c r="G36" s="26"/>
      <c r="H36" s="26"/>
      <c r="I36" s="26"/>
      <c r="J36" s="25" t="str">
        <f>IFERROR(AVERAGE($B36:$D36),"NC")</f>
        <v>NC</v>
      </c>
      <c r="K36" s="27"/>
      <c r="M36" s="23" t="s">
        <v>163</v>
      </c>
      <c r="N36" s="143">
        <f>COUNTIF('Audit dossiers'!$D40:$F40,'Fichier analyses'!$N$4)</f>
        <v>0</v>
      </c>
      <c r="O36" s="143">
        <f>COUNTIF('Audit dossiers'!$D40:$F40,'Fichier analyses'!$O$4)</f>
        <v>0</v>
      </c>
      <c r="P36" s="143">
        <f>COUNTIF('Audit dossiers'!$D40:$F40,'Fichier analyses'!$P$4)</f>
        <v>0</v>
      </c>
      <c r="Q36" s="144" t="str">
        <f t="shared" ref="Q36:Q41" si="7">IFERROR($N36/($N36+$O36),"NC")</f>
        <v>NC</v>
      </c>
      <c r="R36">
        <v>1</v>
      </c>
      <c r="S36" s="122"/>
      <c r="U36" s="23" t="s">
        <v>170</v>
      </c>
      <c r="V36" s="19" t="str">
        <f>IF(OR('Audit terrain'!$F43="NC - Non concerné",'Audit terrain'!$F43=""),"NC",IF('Audit terrain'!$F43="4 - Tout à fait satisfaisant",1,IF('Audit terrain'!$F43="3 - Plutôt satisfaisant",0.66,IF('Audit terrain'!$F43="2 - Plutôt pas satisfaisant",0.33,0))))</f>
        <v>NC</v>
      </c>
      <c r="W36">
        <v>1</v>
      </c>
      <c r="Y36" s="21"/>
      <c r="AA36" s="34"/>
      <c r="AB36" s="53" t="s">
        <v>163</v>
      </c>
      <c r="AC36" s="19" t="str">
        <f t="shared" si="5"/>
        <v>NC</v>
      </c>
      <c r="AD36">
        <v>1</v>
      </c>
      <c r="AF36" s="21"/>
      <c r="AH36" s="125"/>
      <c r="AI36" s="146" t="s">
        <v>176</v>
      </c>
      <c r="AJ36" s="144" t="str">
        <f>Q44</f>
        <v>NC</v>
      </c>
      <c r="AK36" s="143">
        <v>1</v>
      </c>
      <c r="AL36" s="29"/>
      <c r="AM36" s="122"/>
      <c r="AP36" s="53"/>
      <c r="AQ36" s="19"/>
    </row>
    <row r="37" spans="1:46" x14ac:dyDescent="0.35">
      <c r="M37" s="23" t="s">
        <v>170</v>
      </c>
      <c r="N37" s="143">
        <f>COUNTIF('Audit dossiers'!$D41:$F41,'Fichier analyses'!$N$4)</f>
        <v>0</v>
      </c>
      <c r="O37" s="143">
        <f>COUNTIF('Audit dossiers'!$D41:$F41,'Fichier analyses'!$O$4)</f>
        <v>0</v>
      </c>
      <c r="P37" s="143">
        <f>COUNTIF('Audit dossiers'!$D41:$F41,'Fichier analyses'!$P$4)</f>
        <v>0</v>
      </c>
      <c r="Q37" s="144" t="str">
        <f t="shared" si="7"/>
        <v>NC</v>
      </c>
      <c r="R37">
        <v>1</v>
      </c>
      <c r="S37" s="122"/>
      <c r="U37" s="23" t="s">
        <v>171</v>
      </c>
      <c r="V37" s="19" t="str">
        <f>IF(OR('Audit terrain'!$F44="NC - Non concerné",'Audit terrain'!$F44=""),"NC",IF('Audit terrain'!$F44="4 - Tout à fait satisfaisant",1,IF('Audit terrain'!$F44="3 - Plutôt satisfaisant",0.66,IF('Audit terrain'!$F44="2 - Plutôt pas satisfaisant",0.33,0))))</f>
        <v>NC</v>
      </c>
      <c r="W37">
        <v>1</v>
      </c>
      <c r="Y37" s="21"/>
      <c r="AA37" s="37" t="s">
        <v>134</v>
      </c>
      <c r="AB37" s="53" t="s">
        <v>141</v>
      </c>
      <c r="AC37" s="19" t="str">
        <f>$V11</f>
        <v>NC</v>
      </c>
      <c r="AD37">
        <v>1</v>
      </c>
      <c r="AF37" s="21"/>
      <c r="AH37" s="28"/>
      <c r="AI37" s="146" t="s">
        <v>177</v>
      </c>
      <c r="AJ37" s="144" t="str">
        <f>Q45</f>
        <v>NC</v>
      </c>
      <c r="AK37" s="143">
        <v>1</v>
      </c>
      <c r="AL37" s="30"/>
      <c r="AM37" s="122"/>
      <c r="AP37" s="53"/>
      <c r="AQ37" s="19"/>
    </row>
    <row r="38" spans="1:46" x14ac:dyDescent="0.35">
      <c r="A38" s="17"/>
      <c r="B38" s="17"/>
      <c r="C38" s="17"/>
      <c r="D38" s="17"/>
      <c r="E38" s="17"/>
      <c r="F38" s="17"/>
      <c r="G38" s="17"/>
      <c r="H38" s="76"/>
      <c r="I38" s="76"/>
      <c r="M38" s="23" t="s">
        <v>171</v>
      </c>
      <c r="N38" s="143">
        <f>COUNTIF('Audit dossiers'!$D42:$F42,'Fichier analyses'!$N$4)</f>
        <v>0</v>
      </c>
      <c r="O38" s="143">
        <f>COUNTIF('Audit dossiers'!$D42:$F42,'Fichier analyses'!$O$4)</f>
        <v>0</v>
      </c>
      <c r="P38" s="143">
        <f>COUNTIF('Audit dossiers'!$D42:$F42,'Fichier analyses'!$P$4)</f>
        <v>0</v>
      </c>
      <c r="Q38" s="144" t="str">
        <f t="shared" si="7"/>
        <v>NC</v>
      </c>
      <c r="R38">
        <v>1</v>
      </c>
      <c r="S38" s="122"/>
      <c r="U38" s="23" t="s">
        <v>172</v>
      </c>
      <c r="V38" s="19" t="str">
        <f>IF(OR('Audit terrain'!$F45="NC - Non concerné",'Audit terrain'!$F45=""),"NC",IF('Audit terrain'!$F45="4 - Tout à fait satisfaisant",1,IF('Audit terrain'!$F45="3 - Plutôt satisfaisant",0.66,IF('Audit terrain'!$F45="2 - Plutôt pas satisfaisant",0.33,0))))</f>
        <v>NC</v>
      </c>
      <c r="W38">
        <v>1</v>
      </c>
      <c r="Y38" s="21"/>
      <c r="AA38" s="34"/>
      <c r="AB38" s="53" t="s">
        <v>142</v>
      </c>
      <c r="AC38" s="19" t="str">
        <f>$V12</f>
        <v>NC</v>
      </c>
      <c r="AD38">
        <v>1</v>
      </c>
      <c r="AF38" s="21"/>
      <c r="AH38" s="41" t="s">
        <v>226</v>
      </c>
      <c r="AL38" s="29" t="s">
        <v>156</v>
      </c>
      <c r="AM38" s="43" t="str" cm="1">
        <f t="array" ref="AM38">IF(AND($AJ40:$AJ66="NC",$AJ68:$AJ150="NC",$AJ152:$AJ154="NC",$AJ156="NC",$AJ158="NC"),"NC",SUM($AJ40:$AJ158)/SUMIF($AJ40:$AJ158,"&lt;&gt;NC",$AK40:$AK158))</f>
        <v>NC</v>
      </c>
      <c r="AP38" s="53"/>
      <c r="AQ38" s="19"/>
    </row>
    <row r="39" spans="1:46" x14ac:dyDescent="0.35">
      <c r="A39" s="77"/>
      <c r="B39" s="77"/>
      <c r="C39" s="77"/>
      <c r="D39" s="77"/>
      <c r="E39" s="77"/>
      <c r="F39" s="29"/>
      <c r="G39" s="19"/>
      <c r="H39" s="19"/>
      <c r="I39" s="19"/>
      <c r="M39" s="23" t="s">
        <v>172</v>
      </c>
      <c r="N39" s="143">
        <f>COUNTIF('Audit dossiers'!$D43:$F43,'Fichier analyses'!$N$4)</f>
        <v>0</v>
      </c>
      <c r="O39" s="143">
        <f>COUNTIF('Audit dossiers'!$D43:$F43,'Fichier analyses'!$O$4)</f>
        <v>0</v>
      </c>
      <c r="P39" s="143">
        <f>COUNTIF('Audit dossiers'!$D43:$F43,'Fichier analyses'!$P$4)</f>
        <v>0</v>
      </c>
      <c r="Q39" s="144" t="str">
        <f t="shared" si="7"/>
        <v>NC</v>
      </c>
      <c r="R39">
        <v>1</v>
      </c>
      <c r="S39" s="122"/>
      <c r="U39" s="23" t="s">
        <v>173</v>
      </c>
      <c r="V39" s="19" t="str">
        <f>IF(OR('Audit terrain'!$F46="NC - Non concerné",'Audit terrain'!$F46=""),"NC",IF('Audit terrain'!$F46="4 - Tout à fait satisfaisant",1,IF('Audit terrain'!$F46="3 - Plutôt satisfaisant",0.66,IF('Audit terrain'!$F46="2 - Plutôt pas satisfaisant",0.33,0))))</f>
        <v>NC</v>
      </c>
      <c r="W39">
        <v>1</v>
      </c>
      <c r="Y39" s="21"/>
      <c r="AA39" s="34"/>
      <c r="AB39" s="53" t="s">
        <v>145</v>
      </c>
      <c r="AC39" s="19" t="str">
        <f>$V13</f>
        <v>NC</v>
      </c>
      <c r="AD39">
        <v>1</v>
      </c>
      <c r="AF39" s="21"/>
      <c r="AH39" s="28" t="s">
        <v>213</v>
      </c>
      <c r="AL39" s="30" t="s">
        <v>157</v>
      </c>
      <c r="AM39" s="31" t="str" cm="1">
        <f t="array" ref="AM39">IF(AND($AJ40:$AJ66="NC"),"NC",SUM($AJ40:$AJ66)/SUMIF($AJ40:$AJ66,"&lt;&gt;NC",$AK40:$AK66))</f>
        <v>NC</v>
      </c>
      <c r="AP39" s="53"/>
      <c r="AQ39" s="19"/>
    </row>
    <row r="40" spans="1:46" x14ac:dyDescent="0.35">
      <c r="A40" s="77"/>
      <c r="M40" s="23" t="s">
        <v>173</v>
      </c>
      <c r="N40" s="143">
        <f>COUNTIF('Audit dossiers'!$D44:$F44,'Fichier analyses'!$N$4)</f>
        <v>0</v>
      </c>
      <c r="O40" s="143">
        <f>COUNTIF('Audit dossiers'!$D44:$F44,'Fichier analyses'!$O$4)</f>
        <v>0</v>
      </c>
      <c r="P40" s="143">
        <f>COUNTIF('Audit dossiers'!$D44:$F44,'Fichier analyses'!$P$4)</f>
        <v>0</v>
      </c>
      <c r="Q40" s="144" t="str">
        <f t="shared" si="7"/>
        <v>NC</v>
      </c>
      <c r="R40">
        <v>1</v>
      </c>
      <c r="S40" s="122"/>
      <c r="U40" s="23" t="s">
        <v>174</v>
      </c>
      <c r="V40" s="19" t="str">
        <f>IF(OR('Audit terrain'!$F47="NC - Non concerné",'Audit terrain'!$F47=""),"NC",IF('Audit terrain'!$F47="4 - Tout à fait satisfaisant",1,IF('Audit terrain'!$F47="3 - Plutôt satisfaisant",0.66,IF('Audit terrain'!$F47="2 - Plutôt pas satisfaisant",0.33,0))))</f>
        <v>NC</v>
      </c>
      <c r="W40">
        <v>1</v>
      </c>
      <c r="Y40" s="21"/>
      <c r="AA40" s="28" t="s">
        <v>42</v>
      </c>
      <c r="AE40" s="30" t="s">
        <v>157</v>
      </c>
      <c r="AF40" s="31" t="str" cm="1">
        <f t="array" ref="AF40">IF(AND($AC41:$AC43="NC"),"NC",SUM($AC41:$AC43)/SUMIF($AC41:$AC43,"&lt;&gt;NC",$AD41:$AD43))</f>
        <v>NC</v>
      </c>
      <c r="AH40" s="37" t="s">
        <v>272</v>
      </c>
      <c r="AI40" s="53" t="s">
        <v>135</v>
      </c>
      <c r="AJ40" s="19" t="str">
        <f>J6</f>
        <v>NC</v>
      </c>
      <c r="AK40">
        <v>1</v>
      </c>
      <c r="AM40" s="21"/>
      <c r="AP40" s="53"/>
      <c r="AQ40" s="19"/>
    </row>
    <row r="41" spans="1:46" x14ac:dyDescent="0.35">
      <c r="A41" s="20"/>
      <c r="B41" s="20"/>
      <c r="C41" s="20"/>
      <c r="D41" s="20"/>
      <c r="E41" s="20"/>
      <c r="F41" s="30"/>
      <c r="G41" s="19"/>
      <c r="H41" s="19"/>
      <c r="I41" s="19"/>
      <c r="M41" s="23" t="s">
        <v>174</v>
      </c>
      <c r="N41" s="143">
        <f>COUNTIF('Audit dossiers'!$D45:$F45,'Fichier analyses'!$N$4)</f>
        <v>0</v>
      </c>
      <c r="O41" s="143">
        <f>COUNTIF('Audit dossiers'!$D45:$F45,'Fichier analyses'!$O$4)</f>
        <v>0</v>
      </c>
      <c r="P41" s="143">
        <f>COUNTIF('Audit dossiers'!$D45:$F45,'Fichier analyses'!$P$4)</f>
        <v>0</v>
      </c>
      <c r="Q41" s="144" t="str">
        <f t="shared" si="7"/>
        <v>NC</v>
      </c>
      <c r="R41">
        <v>1</v>
      </c>
      <c r="S41" s="122"/>
      <c r="U41" s="23" t="s">
        <v>175</v>
      </c>
      <c r="V41" s="19" t="str">
        <f>IF(OR('Audit terrain'!$F48="NC - Non concerné",'Audit terrain'!$F48=""),"NC",IF('Audit terrain'!$F48="4 - Tout à fait satisfaisant",1,IF('Audit terrain'!$F48="3 - Plutôt satisfaisant",0.66,IF('Audit terrain'!$F48="2 - Plutôt pas satisfaisant",0.33,0))))</f>
        <v>NC</v>
      </c>
      <c r="W41">
        <v>1</v>
      </c>
      <c r="Y41" s="21"/>
      <c r="AA41" s="37" t="s">
        <v>134</v>
      </c>
      <c r="AB41" s="53" t="s">
        <v>146</v>
      </c>
      <c r="AC41" s="19" t="str">
        <f>$V15</f>
        <v>NC</v>
      </c>
      <c r="AD41">
        <v>1</v>
      </c>
      <c r="AF41" s="21"/>
      <c r="AH41" s="34"/>
      <c r="AI41" s="53" t="s">
        <v>136</v>
      </c>
      <c r="AJ41" s="19" t="str">
        <f t="shared" ref="AJ41:AJ48" si="8">J7</f>
        <v>NC</v>
      </c>
      <c r="AK41">
        <v>1</v>
      </c>
      <c r="AM41" s="21"/>
      <c r="AP41" s="53"/>
      <c r="AQ41" s="19"/>
    </row>
    <row r="42" spans="1:46" x14ac:dyDescent="0.35">
      <c r="A42" s="53"/>
      <c r="C42" s="19"/>
      <c r="D42" s="19"/>
      <c r="M42" s="121" t="s">
        <v>415</v>
      </c>
      <c r="P42" s="20" t="s">
        <v>157</v>
      </c>
      <c r="Q42" s="19"/>
      <c r="S42" s="31" t="str" cm="1">
        <f t="array" ref="S42">IF(AND($Q43:$Q45="NC"),"NC",SUM($Q43:$Q45)/SUMIF($Q43:$Q45,"&lt;&gt;NC",$R43:$R45))</f>
        <v>NC</v>
      </c>
      <c r="U42" s="23" t="s">
        <v>176</v>
      </c>
      <c r="V42" s="19" t="str">
        <f>IF(OR('Audit terrain'!$F49="NC - Non concerné",'Audit terrain'!$F49=""),"NC",IF('Audit terrain'!$F49="4 - Tout à fait satisfaisant",1,IF('Audit terrain'!$F49="3 - Plutôt satisfaisant",0.66,IF('Audit terrain'!$F49="2 - Plutôt pas satisfaisant",0.33,0))))</f>
        <v>NC</v>
      </c>
      <c r="W42">
        <v>1</v>
      </c>
      <c r="Y42" s="21"/>
      <c r="AA42" s="34"/>
      <c r="AB42" s="53" t="s">
        <v>147</v>
      </c>
      <c r="AC42" s="19" t="str">
        <f>$V16</f>
        <v>NC</v>
      </c>
      <c r="AD42">
        <v>1</v>
      </c>
      <c r="AF42" s="21"/>
      <c r="AH42" s="34"/>
      <c r="AI42" s="53" t="s">
        <v>137</v>
      </c>
      <c r="AJ42" s="19" t="str">
        <f t="shared" si="8"/>
        <v>NC</v>
      </c>
      <c r="AK42">
        <v>1</v>
      </c>
      <c r="AM42" s="21"/>
      <c r="AP42" s="53"/>
      <c r="AQ42" s="19"/>
    </row>
    <row r="43" spans="1:46" x14ac:dyDescent="0.35">
      <c r="A43" s="53"/>
      <c r="C43" s="19"/>
      <c r="D43" s="19"/>
      <c r="M43" s="23" t="s">
        <v>175</v>
      </c>
      <c r="N43" s="143">
        <f>COUNTIF('Audit dossiers'!$D47:$F47,'Fichier analyses'!$N$4)</f>
        <v>0</v>
      </c>
      <c r="O43" s="143">
        <f>COUNTIF('Audit dossiers'!$D47:$F47,'Fichier analyses'!$O$4)</f>
        <v>0</v>
      </c>
      <c r="P43" s="143">
        <f>COUNTIF('Audit dossiers'!$D47:$F47,'Fichier analyses'!$P$4)</f>
        <v>0</v>
      </c>
      <c r="Q43" s="144" t="str">
        <f t="shared" ref="Q43:Q45" si="9">IFERROR($N43/($N43+$O43),"NC")</f>
        <v>NC</v>
      </c>
      <c r="R43">
        <v>1</v>
      </c>
      <c r="S43" s="122"/>
      <c r="U43" s="23" t="s">
        <v>177</v>
      </c>
      <c r="V43" s="19" t="str">
        <f>IF(OR('Audit terrain'!$F50="NC - Non concerné",'Audit terrain'!$F50=""),"NC",IF('Audit terrain'!$F50="4 - Tout à fait satisfaisant",1,IF('Audit terrain'!$F50="3 - Plutôt satisfaisant",0.66,IF('Audit terrain'!$F50="2 - Plutôt pas satisfaisant",0.33,0))))</f>
        <v>NC</v>
      </c>
      <c r="W43">
        <v>1</v>
      </c>
      <c r="Y43" s="21"/>
      <c r="AA43" s="34"/>
      <c r="AB43" s="53" t="s">
        <v>148</v>
      </c>
      <c r="AC43" s="19" t="str">
        <f>$V17</f>
        <v>NC</v>
      </c>
      <c r="AD43">
        <v>1</v>
      </c>
      <c r="AF43" s="21"/>
      <c r="AH43" s="34"/>
      <c r="AI43" s="53" t="s">
        <v>138</v>
      </c>
      <c r="AJ43" s="19" t="str">
        <f t="shared" si="8"/>
        <v>NC</v>
      </c>
      <c r="AK43">
        <v>1</v>
      </c>
      <c r="AM43" s="21"/>
      <c r="AP43" s="53"/>
      <c r="AQ43" s="19"/>
    </row>
    <row r="44" spans="1:46" x14ac:dyDescent="0.35">
      <c r="A44" s="53"/>
      <c r="C44" s="19"/>
      <c r="D44" s="19"/>
      <c r="M44" s="23" t="s">
        <v>176</v>
      </c>
      <c r="N44" s="143">
        <f>COUNTIF('Audit dossiers'!$D48:$F48,'Fichier analyses'!$N$4)</f>
        <v>0</v>
      </c>
      <c r="O44" s="143">
        <f>COUNTIF('Audit dossiers'!$D48:$F48,'Fichier analyses'!$O$4)</f>
        <v>0</v>
      </c>
      <c r="P44" s="143">
        <f>COUNTIF('Audit dossiers'!$D48:$F48,'Fichier analyses'!$P$4)</f>
        <v>0</v>
      </c>
      <c r="Q44" s="144" t="str">
        <f t="shared" si="9"/>
        <v>NC</v>
      </c>
      <c r="R44">
        <v>1</v>
      </c>
      <c r="S44" s="122"/>
      <c r="U44" s="23" t="s">
        <v>178</v>
      </c>
      <c r="V44" s="19" t="str">
        <f>IF(OR('Audit terrain'!$F51="NC - Non concerné",'Audit terrain'!$F51=""),"NC",IF('Audit terrain'!$F51="4 - Tout à fait satisfaisant",1,IF('Audit terrain'!$F51="3 - Plutôt satisfaisant",0.66,IF('Audit terrain'!$F51="2 - Plutôt pas satisfaisant",0.33,0))))</f>
        <v>NC</v>
      </c>
      <c r="W44">
        <v>1</v>
      </c>
      <c r="Y44" s="21"/>
      <c r="AA44" s="28" t="s">
        <v>27</v>
      </c>
      <c r="AE44" s="30" t="s">
        <v>157</v>
      </c>
      <c r="AF44" s="31" t="str" cm="1">
        <f t="array" ref="AF44">IF(AND($AC45:$AC47="NC"),"NC",SUM($AC45:$AC47)/SUMIF($AC45:$AC47,"&lt;&gt;NC",$AD45:$AD47))</f>
        <v>NC</v>
      </c>
      <c r="AH44" s="34"/>
      <c r="AI44" s="53" t="s">
        <v>141</v>
      </c>
      <c r="AJ44" s="19" t="str">
        <f t="shared" si="8"/>
        <v>NC</v>
      </c>
      <c r="AK44">
        <v>1</v>
      </c>
      <c r="AM44" s="21"/>
      <c r="AP44" s="53"/>
      <c r="AQ44" s="19"/>
    </row>
    <row r="45" spans="1:46" x14ac:dyDescent="0.35">
      <c r="A45" s="53"/>
      <c r="C45" s="19"/>
      <c r="D45" s="19"/>
      <c r="M45" s="23" t="s">
        <v>177</v>
      </c>
      <c r="N45" s="143">
        <f>COUNTIF('Audit dossiers'!$D49:$F49,'Fichier analyses'!$N$4)</f>
        <v>0</v>
      </c>
      <c r="O45" s="143">
        <f>COUNTIF('Audit dossiers'!$D49:$F49,'Fichier analyses'!$O$4)</f>
        <v>0</v>
      </c>
      <c r="P45" s="143">
        <f>COUNTIF('Audit dossiers'!$D49:$F49,'Fichier analyses'!$P$4)</f>
        <v>0</v>
      </c>
      <c r="Q45" s="144" t="str">
        <f t="shared" si="9"/>
        <v>NC</v>
      </c>
      <c r="R45">
        <v>1</v>
      </c>
      <c r="S45" s="122"/>
      <c r="U45" s="23" t="s">
        <v>179</v>
      </c>
      <c r="V45" s="19" t="str">
        <f>IF(OR('Audit terrain'!$F52="NC - Non concerné",'Audit terrain'!$F52=""),"NC",IF('Audit terrain'!$F52="4 - Tout à fait satisfaisant",1,IF('Audit terrain'!$F52="3 - Plutôt satisfaisant",0.66,IF('Audit terrain'!$F52="2 - Plutôt pas satisfaisant",0.33,0))))</f>
        <v>NC</v>
      </c>
      <c r="W45">
        <v>1</v>
      </c>
      <c r="Y45" s="21"/>
      <c r="AA45" s="37" t="s">
        <v>272</v>
      </c>
      <c r="AB45" s="53" t="s">
        <v>170</v>
      </c>
      <c r="AC45" s="19" t="str">
        <f>$J34</f>
        <v>NC</v>
      </c>
      <c r="AD45">
        <v>1</v>
      </c>
      <c r="AF45" s="21"/>
      <c r="AH45" s="34"/>
      <c r="AI45" s="53" t="s">
        <v>142</v>
      </c>
      <c r="AJ45" s="19" t="str">
        <f t="shared" si="8"/>
        <v>NC</v>
      </c>
      <c r="AK45">
        <v>1</v>
      </c>
      <c r="AM45" s="21"/>
      <c r="AP45" s="53"/>
      <c r="AQ45" s="19"/>
    </row>
    <row r="46" spans="1:46" x14ac:dyDescent="0.35">
      <c r="A46" s="53"/>
      <c r="C46" s="19"/>
      <c r="D46" s="19"/>
      <c r="M46" s="121" t="s">
        <v>416</v>
      </c>
      <c r="P46" s="20" t="s">
        <v>157</v>
      </c>
      <c r="S46" s="31" t="str" cm="1">
        <f t="array" ref="S46">IF(AND($Q47:$Q49="NC"),"NC",SUM($Q47:$Q49)/SUMIF($Q47:$Q49,"&lt;&gt;NC",$R47:$R49))</f>
        <v>NC</v>
      </c>
      <c r="U46" s="23" t="s">
        <v>180</v>
      </c>
      <c r="V46" s="19" t="str">
        <f>IF(OR('Audit terrain'!$F53="NC - Non concerné",'Audit terrain'!$F53=""),"NC",IF('Audit terrain'!$F53="4 - Tout à fait satisfaisant",1,IF('Audit terrain'!$F53="3 - Plutôt satisfaisant",0.66,IF('Audit terrain'!$F53="2 - Plutôt pas satisfaisant",0.33,0))))</f>
        <v>NC</v>
      </c>
      <c r="W46">
        <v>1</v>
      </c>
      <c r="Y46" s="21"/>
      <c r="AA46" s="34"/>
      <c r="AB46" s="53" t="s">
        <v>171</v>
      </c>
      <c r="AC46" s="19" t="str">
        <f>$J35</f>
        <v>NC</v>
      </c>
      <c r="AD46">
        <v>1</v>
      </c>
      <c r="AF46" s="21"/>
      <c r="AH46" s="34"/>
      <c r="AI46" s="53" t="s">
        <v>145</v>
      </c>
      <c r="AJ46" s="19" t="str">
        <f t="shared" si="8"/>
        <v>NC</v>
      </c>
      <c r="AK46">
        <v>1</v>
      </c>
      <c r="AM46" s="21"/>
      <c r="AP46" s="53"/>
      <c r="AQ46" s="19"/>
    </row>
    <row r="47" spans="1:46" x14ac:dyDescent="0.35">
      <c r="A47" s="53"/>
      <c r="C47" s="19"/>
      <c r="D47" s="19"/>
      <c r="M47" s="23" t="s">
        <v>178</v>
      </c>
      <c r="N47" s="143">
        <f>COUNTIF('Audit dossiers'!$D51:$F51,'Fichier analyses'!$N$4)</f>
        <v>0</v>
      </c>
      <c r="O47" s="143">
        <f>COUNTIF('Audit dossiers'!$D51:$F51,'Fichier analyses'!$O$4)</f>
        <v>0</v>
      </c>
      <c r="P47" s="143">
        <f>COUNTIF('Audit dossiers'!$D51:$F51,'Fichier analyses'!$P$4)</f>
        <v>0</v>
      </c>
      <c r="Q47" s="144" t="str">
        <f t="shared" ref="Q47:Q49" si="10">IFERROR($N47/($N47+$O47),"NC")</f>
        <v>NC</v>
      </c>
      <c r="R47">
        <v>1</v>
      </c>
      <c r="S47" s="122"/>
      <c r="U47" s="23" t="s">
        <v>181</v>
      </c>
      <c r="V47" s="19" t="str">
        <f>IF(OR('Audit terrain'!$F54="NC - Non concerné",'Audit terrain'!$F54=""),"NC",IF('Audit terrain'!$F54="4 - Tout à fait satisfaisant",1,IF('Audit terrain'!$F54="3 - Plutôt satisfaisant",0.66,IF('Audit terrain'!$F54="2 - Plutôt pas satisfaisant",0.33,0))))</f>
        <v>NC</v>
      </c>
      <c r="W47">
        <v>1</v>
      </c>
      <c r="Y47" s="21"/>
      <c r="AA47" s="34"/>
      <c r="AB47" s="53" t="s">
        <v>172</v>
      </c>
      <c r="AC47" s="19" t="str">
        <f>$J36</f>
        <v>NC</v>
      </c>
      <c r="AD47">
        <v>1</v>
      </c>
      <c r="AF47" s="21"/>
      <c r="AH47" s="34"/>
      <c r="AI47" s="53" t="s">
        <v>146</v>
      </c>
      <c r="AJ47" s="19" t="str">
        <f t="shared" si="8"/>
        <v>NC</v>
      </c>
      <c r="AK47">
        <v>1</v>
      </c>
      <c r="AM47" s="21"/>
      <c r="AP47" s="53"/>
      <c r="AQ47" s="19"/>
    </row>
    <row r="48" spans="1:46" x14ac:dyDescent="0.35">
      <c r="A48" s="53"/>
      <c r="C48" s="19"/>
      <c r="D48" s="19"/>
      <c r="M48" s="23" t="s">
        <v>179</v>
      </c>
      <c r="N48" s="143">
        <f>COUNTIF('Audit dossiers'!$D52:$F52,'Fichier analyses'!$N$4)</f>
        <v>0</v>
      </c>
      <c r="O48" s="143">
        <f>COUNTIF('Audit dossiers'!$D52:$F52,'Fichier analyses'!$O$4)</f>
        <v>0</v>
      </c>
      <c r="P48" s="143">
        <f>COUNTIF('Audit dossiers'!$D52:$F52,'Fichier analyses'!$P$4)</f>
        <v>0</v>
      </c>
      <c r="Q48" s="144" t="str">
        <f t="shared" si="10"/>
        <v>NC</v>
      </c>
      <c r="R48">
        <v>1</v>
      </c>
      <c r="S48" s="122"/>
      <c r="U48" s="23" t="s">
        <v>182</v>
      </c>
      <c r="V48" s="19" t="str">
        <f>IF(OR('Audit terrain'!$F55="NC - Non concerné",'Audit terrain'!$F55=""),"NC",IF('Audit terrain'!$F55="4 - Tout à fait satisfaisant",1,IF('Audit terrain'!$F55="3 - Plutôt satisfaisant",0.66,IF('Audit terrain'!$F55="2 - Plutôt pas satisfaisant",0.33,0))))</f>
        <v>NC</v>
      </c>
      <c r="W48">
        <v>1</v>
      </c>
      <c r="Y48" s="21"/>
      <c r="AA48" s="36" t="s">
        <v>167</v>
      </c>
      <c r="AE48" s="29" t="s">
        <v>156</v>
      </c>
      <c r="AF48" s="43" t="str" cm="1">
        <f t="array" ref="AF48">IF(AND($AC50:$AC68="NC",$AC70:$AC100="NC",$AC102:$AC104="NC",$AC106:$AC124="NC"),"NC",SUM($AC50:$AC124)/SUMIF($AC50:$AC124,"&lt;&gt;NC",$AD50:$AD124))</f>
        <v>NC</v>
      </c>
      <c r="AH48" s="34"/>
      <c r="AI48" s="53" t="s">
        <v>147</v>
      </c>
      <c r="AJ48" s="19" t="str">
        <f t="shared" si="8"/>
        <v>NC</v>
      </c>
      <c r="AK48">
        <v>1</v>
      </c>
      <c r="AM48" s="21"/>
      <c r="AP48" s="53"/>
      <c r="AQ48" s="19"/>
    </row>
    <row r="49" spans="1:46" ht="15" thickBot="1" x14ac:dyDescent="0.4">
      <c r="A49" s="53"/>
      <c r="C49" s="19"/>
      <c r="D49" s="19"/>
      <c r="M49" s="24" t="s">
        <v>180</v>
      </c>
      <c r="N49" s="143">
        <f>COUNTIF('Audit dossiers'!$D53:$F53,'Fichier analyses'!$N$4)</f>
        <v>0</v>
      </c>
      <c r="O49" s="143">
        <f>COUNTIF('Audit dossiers'!$D53:$F53,'Fichier analyses'!$O$4)</f>
        <v>0</v>
      </c>
      <c r="P49" s="143">
        <f>COUNTIF('Audit dossiers'!$D53:$F53,'Fichier analyses'!$P$4)</f>
        <v>0</v>
      </c>
      <c r="Q49" s="145" t="str">
        <f t="shared" si="10"/>
        <v>NC</v>
      </c>
      <c r="R49" s="26">
        <v>1</v>
      </c>
      <c r="S49" s="124"/>
      <c r="U49" s="23" t="s">
        <v>183</v>
      </c>
      <c r="V49" s="19" t="str">
        <f>IF(OR('Audit terrain'!$F56="NC - Non concerné",'Audit terrain'!$F56=""),"NC",IF('Audit terrain'!$F56="4 - Tout à fait satisfaisant",1,IF('Audit terrain'!$F56="3 - Plutôt satisfaisant",0.66,IF('Audit terrain'!$F56="2 - Plutôt pas satisfaisant",0.33,0))))</f>
        <v>NC</v>
      </c>
      <c r="W49">
        <v>1</v>
      </c>
      <c r="Y49" s="21"/>
      <c r="AA49" s="28" t="s">
        <v>168</v>
      </c>
      <c r="AE49" s="30" t="s">
        <v>157</v>
      </c>
      <c r="AF49" s="31" t="str" cm="1">
        <f t="array" ref="AF49">IF(AND($AC50:$AC68="NC"),"NC",SUM($AC50:$AC68)/SUMIF($AC50:$AC68,"&lt;&gt;NC",$AD50:$AD68))</f>
        <v>NC</v>
      </c>
      <c r="AH49" s="34"/>
      <c r="AI49" s="53" t="s">
        <v>150</v>
      </c>
      <c r="AJ49" s="19" t="str">
        <f>J17</f>
        <v>NC</v>
      </c>
      <c r="AK49">
        <v>1</v>
      </c>
      <c r="AM49" s="21"/>
      <c r="AP49" s="53"/>
      <c r="AQ49" s="19"/>
    </row>
    <row r="50" spans="1:46" x14ac:dyDescent="0.35">
      <c r="A50" s="53"/>
      <c r="C50" s="19"/>
      <c r="D50" s="19"/>
      <c r="M50" s="53"/>
      <c r="Q50" s="19"/>
      <c r="U50" s="23" t="s">
        <v>184</v>
      </c>
      <c r="V50" s="19" t="str">
        <f>IF(OR('Audit terrain'!$F57="NC - Non concerné",'Audit terrain'!$F57=""),"NC",IF('Audit terrain'!$F57="4 - Tout à fait satisfaisant",1,IF('Audit terrain'!$F57="3 - Plutôt satisfaisant",0.66,IF('Audit terrain'!$F57="2 - Plutôt pas satisfaisant",0.33,0))))</f>
        <v>NC</v>
      </c>
      <c r="W50">
        <v>1</v>
      </c>
      <c r="Y50" s="21"/>
      <c r="AA50" s="37" t="s">
        <v>273</v>
      </c>
      <c r="AB50" s="53" t="s">
        <v>135</v>
      </c>
      <c r="AC50" s="19" t="str">
        <f t="shared" ref="AC50:AC61" si="11">$Q6</f>
        <v>NC</v>
      </c>
      <c r="AD50">
        <v>1</v>
      </c>
      <c r="AF50" s="21"/>
      <c r="AH50" s="34"/>
      <c r="AI50" s="53" t="s">
        <v>129</v>
      </c>
      <c r="AJ50" s="19" t="str">
        <f t="shared" ref="AJ50:AJ51" si="12">J18</f>
        <v>NC</v>
      </c>
      <c r="AK50">
        <v>1</v>
      </c>
      <c r="AM50" s="21"/>
      <c r="AP50" s="53"/>
      <c r="AQ50" s="19"/>
    </row>
    <row r="51" spans="1:46" x14ac:dyDescent="0.35">
      <c r="A51" s="53"/>
      <c r="C51" s="19"/>
      <c r="D51" s="19"/>
      <c r="M51" s="53"/>
      <c r="Q51" s="19"/>
      <c r="U51" s="23" t="s">
        <v>185</v>
      </c>
      <c r="V51" s="19" t="str">
        <f>IF(OR('Audit terrain'!$F58="NC - Non concerné",'Audit terrain'!$F58=""),"NC",IF('Audit terrain'!$F58="4 - Tout à fait satisfaisant",1,IF('Audit terrain'!$F58="3 - Plutôt satisfaisant",0.66,IF('Audit terrain'!$F58="2 - Plutôt pas satisfaisant",0.33,0))))</f>
        <v>NC</v>
      </c>
      <c r="W51">
        <v>1</v>
      </c>
      <c r="Y51" s="21"/>
      <c r="AA51" s="34"/>
      <c r="AB51" s="53" t="s">
        <v>136</v>
      </c>
      <c r="AC51" s="19" t="str">
        <f t="shared" si="11"/>
        <v>NC</v>
      </c>
      <c r="AD51">
        <v>1</v>
      </c>
      <c r="AE51" t="s">
        <v>211</v>
      </c>
      <c r="AF51" s="21"/>
      <c r="AH51" s="34"/>
      <c r="AI51" s="53" t="s">
        <v>130</v>
      </c>
      <c r="AJ51" s="19" t="str">
        <f t="shared" si="12"/>
        <v>NC</v>
      </c>
      <c r="AK51">
        <v>1</v>
      </c>
      <c r="AM51" s="21"/>
      <c r="AO51" s="17"/>
      <c r="AP51" s="53"/>
      <c r="AQ51" s="19"/>
    </row>
    <row r="52" spans="1:46" x14ac:dyDescent="0.35">
      <c r="A52" s="53"/>
      <c r="C52" s="19"/>
      <c r="D52" s="19"/>
      <c r="M52" s="53"/>
      <c r="Q52" s="19"/>
      <c r="U52" s="23" t="s">
        <v>186</v>
      </c>
      <c r="V52" s="19" t="str">
        <f>IF(OR('Audit terrain'!$F59="NC - Non concerné",'Audit terrain'!$F59=""),"NC",IF('Audit terrain'!$F59="4 - Tout à fait satisfaisant",1,IF('Audit terrain'!$F59="3 - Plutôt satisfaisant",0.66,IF('Audit terrain'!$F59="2 - Plutôt pas satisfaisant",0.33,0))))</f>
        <v>NC</v>
      </c>
      <c r="W52">
        <v>1</v>
      </c>
      <c r="Y52" s="21"/>
      <c r="AA52" s="34"/>
      <c r="AB52" s="146" t="s">
        <v>137</v>
      </c>
      <c r="AC52" s="144" t="str">
        <f t="shared" si="11"/>
        <v>NC</v>
      </c>
      <c r="AD52" s="143">
        <v>1</v>
      </c>
      <c r="AF52" s="21"/>
      <c r="AH52" s="34"/>
      <c r="AI52" s="53" t="s">
        <v>151</v>
      </c>
      <c r="AJ52" s="19" t="str">
        <f>J27</f>
        <v>NC</v>
      </c>
      <c r="AK52">
        <v>1</v>
      </c>
      <c r="AM52" s="21"/>
      <c r="AP52" s="53"/>
      <c r="AQ52" s="19"/>
    </row>
    <row r="53" spans="1:46" x14ac:dyDescent="0.35">
      <c r="A53" s="53"/>
      <c r="C53" s="19"/>
      <c r="D53" s="19"/>
      <c r="M53" s="53"/>
      <c r="Q53" s="19"/>
      <c r="U53" s="23" t="s">
        <v>187</v>
      </c>
      <c r="V53" s="19" t="str">
        <f>IF(OR('Audit terrain'!$F60="NC - Non concerné",'Audit terrain'!$F60=""),"NC",IF('Audit terrain'!$F60="4 - Tout à fait satisfaisant",1,IF('Audit terrain'!$F60="3 - Plutôt satisfaisant",0.66,IF('Audit terrain'!$F60="2 - Plutôt pas satisfaisant",0.33,0))))</f>
        <v>NC</v>
      </c>
      <c r="W53">
        <v>1</v>
      </c>
      <c r="Y53" s="21"/>
      <c r="AA53" s="34"/>
      <c r="AB53" s="53" t="s">
        <v>138</v>
      </c>
      <c r="AC53" s="19" t="str">
        <f t="shared" si="11"/>
        <v>NC</v>
      </c>
      <c r="AD53">
        <v>1</v>
      </c>
      <c r="AF53" s="21"/>
      <c r="AH53" s="34"/>
      <c r="AI53" s="53" t="s">
        <v>153</v>
      </c>
      <c r="AJ53" s="19" t="str">
        <f>J29</f>
        <v>NC</v>
      </c>
      <c r="AK53">
        <v>1</v>
      </c>
      <c r="AM53" s="21"/>
      <c r="AP53" s="53"/>
      <c r="AQ53" s="19"/>
    </row>
    <row r="54" spans="1:46" x14ac:dyDescent="0.35">
      <c r="A54" s="53"/>
      <c r="C54" s="19"/>
      <c r="D54" s="19"/>
      <c r="M54" s="53"/>
      <c r="Q54" s="19"/>
      <c r="U54" s="23" t="s">
        <v>188</v>
      </c>
      <c r="V54" s="19" t="str">
        <f>IF(OR('Audit terrain'!$F61="NC - Non concerné",'Audit terrain'!$F61=""),"NC",IF('Audit terrain'!$F61="4 - Tout à fait satisfaisant",1,IF('Audit terrain'!$F61="3 - Plutôt satisfaisant",0.66,IF('Audit terrain'!$F61="2 - Plutôt pas satisfaisant",0.33,0))))</f>
        <v>NC</v>
      </c>
      <c r="W54">
        <v>1</v>
      </c>
      <c r="Y54" s="21"/>
      <c r="AA54" s="34"/>
      <c r="AB54" s="53" t="s">
        <v>141</v>
      </c>
      <c r="AC54" s="19" t="str">
        <f t="shared" si="11"/>
        <v>NC</v>
      </c>
      <c r="AD54">
        <v>1</v>
      </c>
      <c r="AF54" s="21"/>
      <c r="AH54" s="34"/>
      <c r="AI54" s="53" t="s">
        <v>161</v>
      </c>
      <c r="AJ54" s="19" t="str">
        <f>J30</f>
        <v>NC</v>
      </c>
      <c r="AK54">
        <v>1</v>
      </c>
      <c r="AM54" s="21"/>
      <c r="AP54" s="53"/>
      <c r="AQ54" s="19"/>
    </row>
    <row r="55" spans="1:46" x14ac:dyDescent="0.35">
      <c r="A55" s="53"/>
      <c r="C55" s="19"/>
      <c r="D55" s="19"/>
      <c r="M55" s="53"/>
      <c r="Q55" s="19"/>
      <c r="U55" s="23" t="s">
        <v>189</v>
      </c>
      <c r="V55" s="19" t="str">
        <f>IF(OR('Audit terrain'!$F62="NC - Non concerné",'Audit terrain'!$F62=""),"NC",IF('Audit terrain'!$F62="4 - Tout à fait satisfaisant",1,IF('Audit terrain'!$F62="3 - Plutôt satisfaisant",0.66,IF('Audit terrain'!$F62="2 - Plutôt pas satisfaisant",0.33,0))))</f>
        <v>NC</v>
      </c>
      <c r="W55">
        <v>1</v>
      </c>
      <c r="Y55" s="21"/>
      <c r="AA55" s="34"/>
      <c r="AB55" s="53" t="s">
        <v>142</v>
      </c>
      <c r="AC55" s="19" t="str">
        <f t="shared" si="11"/>
        <v>NC</v>
      </c>
      <c r="AD55">
        <v>1</v>
      </c>
      <c r="AF55" s="21"/>
      <c r="AH55" s="34"/>
      <c r="AI55" s="53" t="s">
        <v>162</v>
      </c>
      <c r="AJ55" s="19" t="str">
        <f>J31</f>
        <v>NC</v>
      </c>
      <c r="AK55">
        <v>1</v>
      </c>
      <c r="AM55" s="21"/>
      <c r="AP55" s="53"/>
      <c r="AQ55" s="19"/>
    </row>
    <row r="56" spans="1:46" x14ac:dyDescent="0.35">
      <c r="A56" s="20"/>
      <c r="B56" s="20"/>
      <c r="C56" s="20"/>
      <c r="D56" s="20"/>
      <c r="E56" s="20"/>
      <c r="F56" s="30"/>
      <c r="G56" s="19"/>
      <c r="H56" s="19"/>
      <c r="I56" s="19"/>
      <c r="M56" s="53"/>
      <c r="Q56" s="19"/>
      <c r="U56" s="23" t="s">
        <v>190</v>
      </c>
      <c r="V56" s="19" t="str">
        <f>IF(OR('Audit terrain'!$F63="NC - Non concerné",'Audit terrain'!$F63=""),"NC",IF('Audit terrain'!$F63="4 - Tout à fait satisfaisant",1,IF('Audit terrain'!$F63="3 - Plutôt satisfaisant",0.66,IF('Audit terrain'!$F63="2 - Plutôt pas satisfaisant",0.33,0))))</f>
        <v>NC</v>
      </c>
      <c r="W56">
        <v>1</v>
      </c>
      <c r="Y56" s="21"/>
      <c r="AA56" s="34"/>
      <c r="AB56" s="146" t="s">
        <v>145</v>
      </c>
      <c r="AC56" s="144" t="str">
        <f t="shared" si="11"/>
        <v>NC</v>
      </c>
      <c r="AD56" s="143">
        <v>1</v>
      </c>
      <c r="AF56" s="21"/>
      <c r="AH56" s="34"/>
      <c r="AI56" s="53" t="s">
        <v>163</v>
      </c>
      <c r="AJ56" s="19" t="str">
        <f>J32</f>
        <v>NC</v>
      </c>
      <c r="AK56">
        <v>1</v>
      </c>
      <c r="AM56" s="21"/>
      <c r="AP56" s="53"/>
      <c r="AQ56" s="19"/>
    </row>
    <row r="57" spans="1:46" x14ac:dyDescent="0.35">
      <c r="A57" s="53"/>
      <c r="C57" s="19"/>
      <c r="D57" s="19"/>
      <c r="M57" s="53"/>
      <c r="Q57" s="19"/>
      <c r="U57" s="23" t="s">
        <v>191</v>
      </c>
      <c r="V57" s="19" t="str">
        <f>IF(OR('Audit terrain'!$F64="NC - Non concerné",'Audit terrain'!$F64=""),"NC",IF('Audit terrain'!$F64="4 - Tout à fait satisfaisant",1,IF('Audit terrain'!$F64="3 - Plutôt satisfaisant",0.66,IF('Audit terrain'!$F64="2 - Plutôt pas satisfaisant",0.33,0))))</f>
        <v>NC</v>
      </c>
      <c r="W57">
        <v>1</v>
      </c>
      <c r="Y57" s="21"/>
      <c r="AA57" s="34"/>
      <c r="AB57" s="53" t="s">
        <v>146</v>
      </c>
      <c r="AC57" s="19" t="str">
        <f t="shared" si="11"/>
        <v>NC</v>
      </c>
      <c r="AD57">
        <v>1</v>
      </c>
      <c r="AF57" s="21"/>
      <c r="AH57" s="37" t="s">
        <v>134</v>
      </c>
      <c r="AI57" s="53" t="s">
        <v>141</v>
      </c>
      <c r="AJ57" s="19" t="str">
        <f>V11</f>
        <v>NC</v>
      </c>
      <c r="AK57">
        <v>1</v>
      </c>
      <c r="AM57" s="21"/>
      <c r="AP57" s="53"/>
      <c r="AQ57" s="19"/>
    </row>
    <row r="58" spans="1:46" x14ac:dyDescent="0.35">
      <c r="A58" s="53"/>
      <c r="C58" s="19"/>
      <c r="D58" s="19"/>
      <c r="M58" s="53"/>
      <c r="Q58" s="19"/>
      <c r="U58" s="23" t="s">
        <v>192</v>
      </c>
      <c r="V58" s="19" t="str">
        <f>IF(OR('Audit terrain'!$F65="NC - Non concerné",'Audit terrain'!$F65=""),"NC",IF('Audit terrain'!$F65="4 - Tout à fait satisfaisant",1,IF('Audit terrain'!$F65="3 - Plutôt satisfaisant",0.66,IF('Audit terrain'!$F65="2 - Plutôt pas satisfaisant",0.33,0))))</f>
        <v>NC</v>
      </c>
      <c r="W58">
        <v>1</v>
      </c>
      <c r="Y58" s="21"/>
      <c r="AA58" s="34"/>
      <c r="AB58" s="53" t="s">
        <v>147</v>
      </c>
      <c r="AC58" s="19" t="str">
        <f t="shared" si="11"/>
        <v>NC</v>
      </c>
      <c r="AD58">
        <v>1</v>
      </c>
      <c r="AF58" s="21"/>
      <c r="AH58" s="34"/>
      <c r="AI58" s="53" t="s">
        <v>142</v>
      </c>
      <c r="AJ58" s="19" t="str">
        <f t="shared" ref="AJ58:AJ59" si="13">V12</f>
        <v>NC</v>
      </c>
      <c r="AK58">
        <v>1</v>
      </c>
      <c r="AM58" s="21"/>
      <c r="AP58" s="53"/>
      <c r="AQ58" s="19"/>
    </row>
    <row r="59" spans="1:46" x14ac:dyDescent="0.35">
      <c r="A59" s="53"/>
      <c r="C59" s="19"/>
      <c r="D59" s="19"/>
      <c r="M59" s="53"/>
      <c r="Q59" s="19"/>
      <c r="U59" s="28" t="s">
        <v>16</v>
      </c>
      <c r="X59" s="30" t="s">
        <v>157</v>
      </c>
      <c r="Y59" s="35" t="str" cm="1">
        <f t="array" ref="Y59">IF(AND($V60:$V78="NC"),"NC",SUM($V60:$V78)/SUMIF($V60:$V78,"&lt;&gt;NC",$W60:$W78))</f>
        <v>NC</v>
      </c>
      <c r="AA59" s="34"/>
      <c r="AB59" s="53" t="s">
        <v>148</v>
      </c>
      <c r="AC59" s="19" t="str">
        <f t="shared" si="11"/>
        <v>NC</v>
      </c>
      <c r="AD59">
        <v>1</v>
      </c>
      <c r="AF59" s="21"/>
      <c r="AH59" s="34"/>
      <c r="AI59" s="53" t="s">
        <v>145</v>
      </c>
      <c r="AJ59" s="19" t="str">
        <f t="shared" si="13"/>
        <v>NC</v>
      </c>
      <c r="AK59">
        <v>1</v>
      </c>
      <c r="AM59" s="21"/>
      <c r="AP59" s="53"/>
      <c r="AQ59" s="19"/>
    </row>
    <row r="60" spans="1:46" x14ac:dyDescent="0.35">
      <c r="A60" s="53"/>
      <c r="C60" s="19"/>
      <c r="D60" s="19"/>
      <c r="M60" s="53"/>
      <c r="Q60" s="19"/>
      <c r="U60" s="23" t="s">
        <v>193</v>
      </c>
      <c r="V60" s="19" t="str">
        <f>IF(OR('Audit terrain'!$F67="NC - Non concerné",'Audit terrain'!$F67=""),"NC",IF('Audit terrain'!$F67="4 - Tout à fait satisfaisant",1,IF('Audit terrain'!$F67="3 - Plutôt satisfaisant",0.66,IF('Audit terrain'!$F67="2 - Plutôt pas satisfaisant",0.33,0))))</f>
        <v>NC</v>
      </c>
      <c r="W60">
        <v>1</v>
      </c>
      <c r="Y60" s="21"/>
      <c r="AA60" s="34"/>
      <c r="AB60" s="53" t="s">
        <v>149</v>
      </c>
      <c r="AC60" s="19" t="str">
        <f t="shared" si="11"/>
        <v>NC</v>
      </c>
      <c r="AD60">
        <v>1</v>
      </c>
      <c r="AF60" s="21"/>
      <c r="AH60" s="34"/>
      <c r="AI60" s="53" t="s">
        <v>129</v>
      </c>
      <c r="AJ60" s="19" t="str">
        <f>V22</f>
        <v>NC</v>
      </c>
      <c r="AK60">
        <v>1</v>
      </c>
      <c r="AM60" s="21"/>
      <c r="AP60" s="53"/>
      <c r="AQ60" s="19"/>
    </row>
    <row r="61" spans="1:46" x14ac:dyDescent="0.35">
      <c r="A61" s="53"/>
      <c r="C61" s="19"/>
      <c r="D61" s="19"/>
      <c r="M61" s="53"/>
      <c r="Q61" s="19"/>
      <c r="U61" s="23" t="s">
        <v>194</v>
      </c>
      <c r="V61" s="19" t="str">
        <f>IF(OR('Audit terrain'!$F68="NC - Non concerné",'Audit terrain'!$F68=""),"NC",IF('Audit terrain'!$F68="4 - Tout à fait satisfaisant",1,IF('Audit terrain'!$F68="3 - Plutôt satisfaisant",0.66,IF('Audit terrain'!$F68="2 - Plutôt pas satisfaisant",0.33,0))))</f>
        <v>NC</v>
      </c>
      <c r="W61">
        <v>1</v>
      </c>
      <c r="Y61" s="21"/>
      <c r="AA61" s="34"/>
      <c r="AB61" s="53" t="s">
        <v>150</v>
      </c>
      <c r="AC61" s="19" t="str">
        <f t="shared" si="11"/>
        <v>NC</v>
      </c>
      <c r="AD61">
        <v>1</v>
      </c>
      <c r="AF61" s="21"/>
      <c r="AH61" s="34"/>
      <c r="AI61" s="53" t="s">
        <v>139</v>
      </c>
      <c r="AJ61" s="19" t="str">
        <f>V28</f>
        <v>NC</v>
      </c>
      <c r="AK61">
        <v>1</v>
      </c>
      <c r="AM61" s="122"/>
      <c r="AO61" s="20"/>
      <c r="AS61" s="30"/>
      <c r="AT61" s="19"/>
    </row>
    <row r="62" spans="1:46" x14ac:dyDescent="0.35">
      <c r="A62" s="20"/>
      <c r="B62" s="20"/>
      <c r="C62" s="20"/>
      <c r="D62" s="20"/>
      <c r="E62" s="20"/>
      <c r="F62" s="30"/>
      <c r="G62" s="19"/>
      <c r="H62" s="19"/>
      <c r="I62" s="19"/>
      <c r="M62" s="53"/>
      <c r="Q62" s="19"/>
      <c r="U62" s="23" t="s">
        <v>195</v>
      </c>
      <c r="V62" s="19" t="str">
        <f>IF(OR('Audit terrain'!$F69="NC - Non concerné",'Audit terrain'!$F69=""),"NC",IF('Audit terrain'!$F69="4 - Tout à fait satisfaisant",1,IF('Audit terrain'!$F69="3 - Plutôt satisfaisant",0.66,IF('Audit terrain'!$F69="2 - Plutôt pas satisfaisant",0.33,0))))</f>
        <v>NC</v>
      </c>
      <c r="W62">
        <v>1</v>
      </c>
      <c r="Y62" s="21"/>
      <c r="AA62" s="37" t="s">
        <v>134</v>
      </c>
      <c r="AB62" s="53" t="s">
        <v>149</v>
      </c>
      <c r="AC62" s="19" t="str">
        <f>$V20</f>
        <v>NC</v>
      </c>
      <c r="AD62">
        <v>1</v>
      </c>
      <c r="AF62" s="21"/>
      <c r="AH62" s="34"/>
      <c r="AI62" s="53" t="s">
        <v>140</v>
      </c>
      <c r="AJ62" s="19" t="str">
        <f>V29</f>
        <v>NC</v>
      </c>
      <c r="AK62">
        <v>1</v>
      </c>
      <c r="AM62" s="21"/>
      <c r="AO62" s="17"/>
      <c r="AP62" s="53"/>
      <c r="AQ62" s="19"/>
    </row>
    <row r="63" spans="1:46" x14ac:dyDescent="0.35">
      <c r="A63" s="53"/>
      <c r="C63" s="19"/>
      <c r="D63" s="19"/>
      <c r="M63" s="53"/>
      <c r="Q63" s="19"/>
      <c r="U63" s="23" t="s">
        <v>196</v>
      </c>
      <c r="V63" s="19" t="str">
        <f>IF(OR('Audit terrain'!$F70="NC - Non concerné",'Audit terrain'!$F70=""),"NC",IF('Audit terrain'!$F70="4 - Tout à fait satisfaisant",1,IF('Audit terrain'!$F70="3 - Plutôt satisfaisant",0.66,IF('Audit terrain'!$F70="2 - Plutôt pas satisfaisant",0.33,0))))</f>
        <v>NC</v>
      </c>
      <c r="W63">
        <v>1</v>
      </c>
      <c r="Y63" s="21"/>
      <c r="AA63" s="34"/>
      <c r="AB63" s="53" t="s">
        <v>150</v>
      </c>
      <c r="AC63" s="19" t="str">
        <f t="shared" ref="AC63:AC68" si="14">$V21</f>
        <v>NC</v>
      </c>
      <c r="AD63">
        <v>1</v>
      </c>
      <c r="AF63" s="21"/>
      <c r="AH63" s="34"/>
      <c r="AI63" s="53" t="s">
        <v>180</v>
      </c>
      <c r="AJ63" s="19" t="str">
        <f>V46</f>
        <v>NC</v>
      </c>
      <c r="AK63">
        <v>1</v>
      </c>
      <c r="AM63" s="21"/>
      <c r="AP63" s="53"/>
      <c r="AQ63" s="19"/>
    </row>
    <row r="64" spans="1:46" x14ac:dyDescent="0.35">
      <c r="A64" s="53"/>
      <c r="C64" s="19"/>
      <c r="D64" s="19"/>
      <c r="M64" s="53"/>
      <c r="Q64" s="19"/>
      <c r="U64" s="23" t="s">
        <v>197</v>
      </c>
      <c r="V64" s="19" t="str">
        <f>IF(OR('Audit terrain'!$F71="NC - Non concerné",'Audit terrain'!$F71=""),"NC",IF('Audit terrain'!$F71="4 - Tout à fait satisfaisant",1,IF('Audit terrain'!$F71="3 - Plutôt satisfaisant",0.66,IF('Audit terrain'!$F71="2 - Plutôt pas satisfaisant",0.33,0))))</f>
        <v>NC</v>
      </c>
      <c r="W64">
        <v>1</v>
      </c>
      <c r="Y64" s="21"/>
      <c r="AA64" s="34"/>
      <c r="AB64" s="53" t="s">
        <v>129</v>
      </c>
      <c r="AC64" s="19" t="str">
        <f t="shared" si="14"/>
        <v>NC</v>
      </c>
      <c r="AD64">
        <v>1</v>
      </c>
      <c r="AF64" s="21"/>
      <c r="AH64" s="34"/>
      <c r="AI64" s="53" t="s">
        <v>196</v>
      </c>
      <c r="AJ64" s="19" t="str">
        <f>V63</f>
        <v>NC</v>
      </c>
      <c r="AK64">
        <v>1</v>
      </c>
      <c r="AM64" s="21"/>
      <c r="AO64" s="17"/>
      <c r="AP64" s="53"/>
      <c r="AQ64" s="19"/>
    </row>
    <row r="65" spans="1:43" x14ac:dyDescent="0.35">
      <c r="A65" s="53"/>
      <c r="C65" s="19"/>
      <c r="D65" s="19"/>
      <c r="F65" s="30"/>
      <c r="G65" s="19"/>
      <c r="H65" s="19"/>
      <c r="I65" s="19"/>
      <c r="U65" s="23" t="s">
        <v>198</v>
      </c>
      <c r="V65" s="19" t="str">
        <f>IF(OR('Audit terrain'!$F72="NC - Non concerné",'Audit terrain'!$F72=""),"NC",IF('Audit terrain'!$F72="4 - Tout à fait satisfaisant",1,IF('Audit terrain'!$F72="3 - Plutôt satisfaisant",0.66,IF('Audit terrain'!$F72="2 - Plutôt pas satisfaisant",0.33,0))))</f>
        <v>NC</v>
      </c>
      <c r="W65">
        <v>1</v>
      </c>
      <c r="Y65" s="21"/>
      <c r="AA65" s="34"/>
      <c r="AB65" s="53" t="s">
        <v>130</v>
      </c>
      <c r="AC65" s="19" t="str">
        <f t="shared" si="14"/>
        <v>NC</v>
      </c>
      <c r="AD65">
        <v>1</v>
      </c>
      <c r="AF65" s="21"/>
      <c r="AH65" s="34"/>
      <c r="AI65" s="53" t="s">
        <v>203</v>
      </c>
      <c r="AJ65" s="19" t="str">
        <f>V70</f>
        <v>NC</v>
      </c>
      <c r="AK65">
        <v>1</v>
      </c>
      <c r="AM65" s="21"/>
      <c r="AP65" s="53"/>
      <c r="AQ65" s="19"/>
    </row>
    <row r="66" spans="1:43" x14ac:dyDescent="0.35">
      <c r="A66" s="53"/>
      <c r="C66" s="19"/>
      <c r="D66" s="19"/>
      <c r="U66" s="23" t="s">
        <v>199</v>
      </c>
      <c r="V66" s="19" t="str">
        <f>IF(OR('Audit terrain'!$F73="NC - Non concerné",'Audit terrain'!$F73=""),"NC",IF('Audit terrain'!$F73="4 - Tout à fait satisfaisant",1,IF('Audit terrain'!$F73="3 - Plutôt satisfaisant",0.66,IF('Audit terrain'!$F73="2 - Plutôt pas satisfaisant",0.33,0))))</f>
        <v>NC</v>
      </c>
      <c r="W66">
        <v>1</v>
      </c>
      <c r="Y66" s="21"/>
      <c r="AA66" s="34"/>
      <c r="AB66" s="53" t="s">
        <v>131</v>
      </c>
      <c r="AC66" s="19" t="str">
        <f t="shared" si="14"/>
        <v>NC</v>
      </c>
      <c r="AD66">
        <v>1</v>
      </c>
      <c r="AF66" s="21"/>
      <c r="AH66" s="34"/>
      <c r="AI66" s="53" t="s">
        <v>207</v>
      </c>
      <c r="AJ66" s="19" t="str">
        <f>V74</f>
        <v>NC</v>
      </c>
      <c r="AK66">
        <v>1</v>
      </c>
      <c r="AM66" s="21"/>
      <c r="AP66" s="53"/>
      <c r="AQ66" s="19"/>
    </row>
    <row r="67" spans="1:43" x14ac:dyDescent="0.35">
      <c r="A67" s="53"/>
      <c r="C67" s="19"/>
      <c r="D67" s="19"/>
      <c r="U67" s="23" t="s">
        <v>200</v>
      </c>
      <c r="V67" s="19" t="str">
        <f>IF(OR('Audit terrain'!$F74="NC - Non concerné",'Audit terrain'!$F74=""),"NC",IF('Audit terrain'!$F74="4 - Tout à fait satisfaisant",1,IF('Audit terrain'!$F74="3 - Plutôt satisfaisant",0.66,IF('Audit terrain'!$F74="2 - Plutôt pas satisfaisant",0.33,0))))</f>
        <v>NC</v>
      </c>
      <c r="W67">
        <v>1</v>
      </c>
      <c r="Y67" s="21"/>
      <c r="AA67" s="34"/>
      <c r="AB67" s="53" t="s">
        <v>132</v>
      </c>
      <c r="AC67" s="19" t="str">
        <f t="shared" si="14"/>
        <v>NC</v>
      </c>
      <c r="AD67">
        <v>1</v>
      </c>
      <c r="AF67" s="21"/>
      <c r="AH67" s="148" t="s">
        <v>214</v>
      </c>
      <c r="AL67" s="30" t="s">
        <v>157</v>
      </c>
      <c r="AM67" s="31" t="str" cm="1">
        <f t="array" ref="AM67">IF(AND($AJ68:$AJ150="NC"),"NC",SUM($AJ68:$AJ150)/SUMIF($AJ68:$AJ150,"&lt;&gt;NC",$AK68:$AK150))</f>
        <v>NC</v>
      </c>
      <c r="AP67" s="53"/>
      <c r="AQ67" s="19"/>
    </row>
    <row r="68" spans="1:43" x14ac:dyDescent="0.35">
      <c r="A68" s="53"/>
      <c r="C68" s="19"/>
      <c r="D68" s="19"/>
      <c r="U68" s="23" t="s">
        <v>201</v>
      </c>
      <c r="V68" s="19" t="str">
        <f>IF(OR('Audit terrain'!$F75="NC - Non concerné",'Audit terrain'!$F75=""),"NC",IF('Audit terrain'!$F75="4 - Tout à fait satisfaisant",1,IF('Audit terrain'!$F75="3 - Plutôt satisfaisant",0.66,IF('Audit terrain'!$F75="2 - Plutôt pas satisfaisant",0.33,0))))</f>
        <v>NC</v>
      </c>
      <c r="W68">
        <v>1</v>
      </c>
      <c r="Y68" s="21"/>
      <c r="AA68" s="34"/>
      <c r="AB68" s="53" t="s">
        <v>133</v>
      </c>
      <c r="AC68" s="19" t="str">
        <f t="shared" si="14"/>
        <v>NC</v>
      </c>
      <c r="AD68">
        <v>1</v>
      </c>
      <c r="AF68" s="21"/>
      <c r="AH68" s="37" t="s">
        <v>272</v>
      </c>
      <c r="AI68" s="53" t="s">
        <v>151</v>
      </c>
      <c r="AJ68" s="19" t="str">
        <f>J27</f>
        <v>NC</v>
      </c>
      <c r="AK68">
        <v>1</v>
      </c>
      <c r="AM68" s="21"/>
      <c r="AP68" s="53"/>
      <c r="AQ68" s="19"/>
    </row>
    <row r="69" spans="1:43" x14ac:dyDescent="0.35">
      <c r="A69" s="20"/>
      <c r="B69" s="20"/>
      <c r="C69" s="20"/>
      <c r="D69" s="20"/>
      <c r="E69" s="20"/>
      <c r="F69" s="30"/>
      <c r="G69" s="19"/>
      <c r="H69" s="19"/>
      <c r="I69" s="19"/>
      <c r="U69" s="23" t="s">
        <v>202</v>
      </c>
      <c r="V69" s="19" t="str">
        <f>IF(OR('Audit terrain'!$F76="NC - Non concerné",'Audit terrain'!$F76=""),"NC",IF('Audit terrain'!$F76="4 - Tout à fait satisfaisant",1,IF('Audit terrain'!$F76="3 - Plutôt satisfaisant",0.66,IF('Audit terrain'!$F76="2 - Plutôt pas satisfaisant",0.33,0))))</f>
        <v>NC</v>
      </c>
      <c r="W69">
        <v>1</v>
      </c>
      <c r="Y69" s="21"/>
      <c r="AA69" s="28" t="s">
        <v>169</v>
      </c>
      <c r="AE69" s="30" t="s">
        <v>157</v>
      </c>
      <c r="AF69" s="31" t="str" cm="1">
        <f t="array" ref="AF69">IF(AND($AC70:$AC100="NC"),"NC",SUM($AC70:$AC100)/SUMIF($AC70:$AC100,"&lt;&gt;NC",$AD70:$AD100))</f>
        <v>NC</v>
      </c>
      <c r="AH69" s="34"/>
      <c r="AI69" s="53" t="s">
        <v>153</v>
      </c>
      <c r="AJ69" s="19" t="str">
        <f>J29</f>
        <v>NC</v>
      </c>
      <c r="AK69">
        <v>1</v>
      </c>
      <c r="AM69" s="21"/>
      <c r="AP69" s="53"/>
      <c r="AQ69" s="19"/>
    </row>
    <row r="70" spans="1:43" x14ac:dyDescent="0.35">
      <c r="A70" s="53"/>
      <c r="C70" s="19"/>
      <c r="D70" s="19"/>
      <c r="U70" s="23" t="s">
        <v>203</v>
      </c>
      <c r="V70" s="19" t="str">
        <f>IF(OR('Audit terrain'!$F77="NC - Non concerné",'Audit terrain'!$F77=""),"NC",IF('Audit terrain'!$F77="4 - Tout à fait satisfaisant",1,IF('Audit terrain'!$F77="3 - Plutôt satisfaisant",0.66,IF('Audit terrain'!$F77="2 - Plutôt pas satisfaisant",0.33,0))))</f>
        <v>NC</v>
      </c>
      <c r="W70">
        <v>1</v>
      </c>
      <c r="Y70" s="21"/>
      <c r="AA70" s="37" t="s">
        <v>134</v>
      </c>
      <c r="AB70" s="53" t="s">
        <v>139</v>
      </c>
      <c r="AC70" s="19" t="str">
        <f>$V28</f>
        <v>NC</v>
      </c>
      <c r="AD70">
        <v>1</v>
      </c>
      <c r="AF70" s="21"/>
      <c r="AH70" s="37" t="s">
        <v>273</v>
      </c>
      <c r="AI70" s="53" t="s">
        <v>135</v>
      </c>
      <c r="AJ70" s="19" t="str">
        <f>Q6</f>
        <v>NC</v>
      </c>
      <c r="AK70">
        <v>1</v>
      </c>
      <c r="AM70" s="21"/>
      <c r="AP70" s="53"/>
      <c r="AQ70" s="19"/>
    </row>
    <row r="71" spans="1:43" x14ac:dyDescent="0.35">
      <c r="A71" s="53"/>
      <c r="C71" s="19"/>
      <c r="D71" s="19"/>
      <c r="U71" s="23" t="s">
        <v>204</v>
      </c>
      <c r="V71" s="19" t="str">
        <f>IF(OR('Audit terrain'!$F78="NC - Non concerné",'Audit terrain'!$F78=""),"NC",IF('Audit terrain'!$F78="4 - Tout à fait satisfaisant",1,IF('Audit terrain'!$F78="3 - Plutôt satisfaisant",0.66,IF('Audit terrain'!$F78="2 - Plutôt pas satisfaisant",0.33,0))))</f>
        <v>NC</v>
      </c>
      <c r="W71">
        <v>1</v>
      </c>
      <c r="Y71" s="21"/>
      <c r="AA71" s="37"/>
      <c r="AB71" s="53" t="s">
        <v>140</v>
      </c>
      <c r="AC71" s="19" t="str">
        <f t="shared" ref="AC71:AC100" si="15">$V29</f>
        <v>NC</v>
      </c>
      <c r="AD71">
        <v>1</v>
      </c>
      <c r="AF71" s="21"/>
      <c r="AH71" s="34"/>
      <c r="AI71" s="146" t="s">
        <v>137</v>
      </c>
      <c r="AJ71" s="144" t="str">
        <f t="shared" ref="AJ71:AJ80" si="16">Q8</f>
        <v>NC</v>
      </c>
      <c r="AK71" s="143">
        <v>1</v>
      </c>
      <c r="AM71" s="21"/>
      <c r="AP71" s="53"/>
      <c r="AQ71" s="19"/>
    </row>
    <row r="72" spans="1:43" x14ac:dyDescent="0.35">
      <c r="A72" s="53"/>
      <c r="C72" s="19"/>
      <c r="D72" s="19"/>
      <c r="U72" s="23" t="s">
        <v>205</v>
      </c>
      <c r="V72" s="19" t="str">
        <f>IF(OR('Audit terrain'!$F79="NC - Non concerné",'Audit terrain'!$F79=""),"NC",IF('Audit terrain'!$F79="4 - Tout à fait satisfaisant",1,IF('Audit terrain'!$F79="3 - Plutôt satisfaisant",0.66,IF('Audit terrain'!$F79="2 - Plutôt pas satisfaisant",0.33,0))))</f>
        <v>NC</v>
      </c>
      <c r="W72">
        <v>1</v>
      </c>
      <c r="Y72" s="21"/>
      <c r="AA72" s="34"/>
      <c r="AB72" s="53" t="s">
        <v>151</v>
      </c>
      <c r="AC72" s="19" t="str">
        <f t="shared" si="15"/>
        <v>NC</v>
      </c>
      <c r="AD72">
        <v>1</v>
      </c>
      <c r="AF72" s="21"/>
      <c r="AH72" s="34"/>
      <c r="AI72" s="53" t="s">
        <v>138</v>
      </c>
      <c r="AJ72" s="19" t="str">
        <f t="shared" si="16"/>
        <v>NC</v>
      </c>
      <c r="AK72">
        <v>1</v>
      </c>
      <c r="AM72" s="21"/>
      <c r="AP72" s="53"/>
      <c r="AQ72" s="19"/>
    </row>
    <row r="73" spans="1:43" x14ac:dyDescent="0.35">
      <c r="U73" s="23" t="s">
        <v>206</v>
      </c>
      <c r="V73" s="19" t="str">
        <f>IF(OR('Audit terrain'!$F80="NC - Non concerné",'Audit terrain'!$F80=""),"NC",IF('Audit terrain'!$F80="4 - Tout à fait satisfaisant",1,IF('Audit terrain'!$F80="3 - Plutôt satisfaisant",0.66,IF('Audit terrain'!$F80="2 - Plutôt pas satisfaisant",0.33,0))))</f>
        <v>NC</v>
      </c>
      <c r="W73">
        <v>1</v>
      </c>
      <c r="Y73" s="21"/>
      <c r="AA73" s="34"/>
      <c r="AB73" s="53" t="s">
        <v>152</v>
      </c>
      <c r="AC73" s="19" t="str">
        <f t="shared" si="15"/>
        <v>NC</v>
      </c>
      <c r="AD73">
        <v>1</v>
      </c>
      <c r="AF73" s="21"/>
      <c r="AH73" s="34"/>
      <c r="AI73" s="53" t="s">
        <v>141</v>
      </c>
      <c r="AJ73" s="19" t="str">
        <f t="shared" si="16"/>
        <v>NC</v>
      </c>
      <c r="AK73">
        <v>1</v>
      </c>
      <c r="AM73" s="21"/>
      <c r="AP73" s="53"/>
      <c r="AQ73" s="19"/>
    </row>
    <row r="74" spans="1:43" x14ac:dyDescent="0.35">
      <c r="A74" s="201"/>
      <c r="B74" s="201"/>
      <c r="C74" s="201"/>
      <c r="D74" s="201"/>
      <c r="E74" s="201"/>
      <c r="F74" s="201"/>
      <c r="G74" s="201"/>
      <c r="H74" s="76"/>
      <c r="I74" s="76"/>
      <c r="U74" s="23" t="s">
        <v>207</v>
      </c>
      <c r="V74" s="19" t="str">
        <f>IF(OR('Audit terrain'!$F81="NC - Non concerné",'Audit terrain'!$F81=""),"NC",IF('Audit terrain'!$F81="4 - Tout à fait satisfaisant",1,IF('Audit terrain'!$F81="3 - Plutôt satisfaisant",0.66,IF('Audit terrain'!$F81="2 - Plutôt pas satisfaisant",0.33,0))))</f>
        <v>NC</v>
      </c>
      <c r="W74">
        <v>1</v>
      </c>
      <c r="Y74" s="21"/>
      <c r="AA74" s="34"/>
      <c r="AB74" s="53" t="s">
        <v>153</v>
      </c>
      <c r="AC74" s="19" t="str">
        <f t="shared" si="15"/>
        <v>NC</v>
      </c>
      <c r="AD74">
        <v>1</v>
      </c>
      <c r="AF74" s="21"/>
      <c r="AH74" s="34"/>
      <c r="AI74" s="53" t="s">
        <v>142</v>
      </c>
      <c r="AJ74" s="19" t="str">
        <f t="shared" si="16"/>
        <v>NC</v>
      </c>
      <c r="AK74">
        <v>1</v>
      </c>
      <c r="AM74" s="21"/>
      <c r="AP74" s="53"/>
      <c r="AQ74" s="19"/>
    </row>
    <row r="75" spans="1:43" x14ac:dyDescent="0.35">
      <c r="A75" s="202"/>
      <c r="B75" s="202"/>
      <c r="C75" s="202"/>
      <c r="D75" s="202"/>
      <c r="E75" s="202"/>
      <c r="F75" s="29"/>
      <c r="G75" s="19"/>
      <c r="H75" s="19"/>
      <c r="I75" s="19"/>
      <c r="U75" s="23" t="s">
        <v>208</v>
      </c>
      <c r="V75" s="19" t="str">
        <f>IF(OR('Audit terrain'!$F82="NC - Non concerné",'Audit terrain'!$F82=""),"NC",IF('Audit terrain'!$F82="4 - Tout à fait satisfaisant",1,IF('Audit terrain'!$F82="3 - Plutôt satisfaisant",0.66,IF('Audit terrain'!$F82="2 - Plutôt pas satisfaisant",0.33,0))))</f>
        <v>NC</v>
      </c>
      <c r="W75">
        <v>1</v>
      </c>
      <c r="Y75" s="21"/>
      <c r="AA75" s="34"/>
      <c r="AB75" s="53" t="s">
        <v>161</v>
      </c>
      <c r="AC75" s="19" t="str">
        <f t="shared" si="15"/>
        <v>NC</v>
      </c>
      <c r="AD75">
        <v>1</v>
      </c>
      <c r="AF75" s="21"/>
      <c r="AH75" s="34"/>
      <c r="AI75" s="146" t="s">
        <v>145</v>
      </c>
      <c r="AJ75" s="144" t="str">
        <f t="shared" si="16"/>
        <v>NC</v>
      </c>
      <c r="AK75" s="143">
        <v>1</v>
      </c>
      <c r="AM75" s="21"/>
      <c r="AP75" s="53"/>
      <c r="AQ75" s="19"/>
    </row>
    <row r="76" spans="1:43" x14ac:dyDescent="0.35">
      <c r="A76" s="77"/>
      <c r="U76" s="23" t="s">
        <v>209</v>
      </c>
      <c r="V76" s="19" t="str">
        <f>IF(OR('Audit terrain'!$F83="NC - Non concerné",'Audit terrain'!$F83=""),"NC",IF('Audit terrain'!$F83="4 - Tout à fait satisfaisant",1,IF('Audit terrain'!$F83="3 - Plutôt satisfaisant",0.66,IF('Audit terrain'!$F83="2 - Plutôt pas satisfaisant",0.33,0))))</f>
        <v>NC</v>
      </c>
      <c r="W76">
        <v>1</v>
      </c>
      <c r="Y76" s="21"/>
      <c r="AA76" s="34"/>
      <c r="AB76" s="53" t="s">
        <v>162</v>
      </c>
      <c r="AC76" s="19" t="str">
        <f t="shared" si="15"/>
        <v>NC</v>
      </c>
      <c r="AD76">
        <v>1</v>
      </c>
      <c r="AF76" s="21"/>
      <c r="AH76" s="34"/>
      <c r="AI76" s="53" t="s">
        <v>146</v>
      </c>
      <c r="AJ76" s="19" t="str">
        <f t="shared" si="16"/>
        <v>NC</v>
      </c>
      <c r="AK76">
        <v>1</v>
      </c>
      <c r="AM76" s="21"/>
      <c r="AP76" s="53"/>
      <c r="AQ76" s="19"/>
    </row>
    <row r="77" spans="1:43" x14ac:dyDescent="0.35">
      <c r="A77" s="20"/>
      <c r="B77" s="20"/>
      <c r="C77" s="20"/>
      <c r="D77" s="20"/>
      <c r="E77" s="20"/>
      <c r="F77" s="30"/>
      <c r="G77" s="19"/>
      <c r="H77" s="19"/>
      <c r="I77" s="19"/>
      <c r="U77" s="23" t="s">
        <v>290</v>
      </c>
      <c r="V77" s="19" t="str">
        <f>IF(OR('Audit terrain'!$F84="NC - Non concerné",'Audit terrain'!$F84=""),"NC",IF('Audit terrain'!$F84="4 - Tout à fait satisfaisant",1,IF('Audit terrain'!$F84="3 - Plutôt satisfaisant",0.66,IF('Audit terrain'!$F84="2 - Plutôt pas satisfaisant",0.33,0))))</f>
        <v>NC</v>
      </c>
      <c r="W77">
        <v>1</v>
      </c>
      <c r="Y77" s="21"/>
      <c r="AA77" s="34"/>
      <c r="AB77" s="53" t="s">
        <v>163</v>
      </c>
      <c r="AC77" s="19" t="str">
        <f t="shared" si="15"/>
        <v>NC</v>
      </c>
      <c r="AD77">
        <v>1</v>
      </c>
      <c r="AF77" s="21"/>
      <c r="AH77" s="34"/>
      <c r="AI77" s="53" t="s">
        <v>147</v>
      </c>
      <c r="AJ77" s="19" t="str">
        <f t="shared" si="16"/>
        <v>NC</v>
      </c>
      <c r="AK77">
        <v>1</v>
      </c>
      <c r="AM77" s="21"/>
      <c r="AP77" s="53"/>
      <c r="AQ77" s="19"/>
    </row>
    <row r="78" spans="1:43" ht="15" thickBot="1" x14ac:dyDescent="0.4">
      <c r="A78" s="53"/>
      <c r="C78" s="19"/>
      <c r="D78" s="19"/>
      <c r="U78" s="24" t="s">
        <v>291</v>
      </c>
      <c r="V78" s="25" t="str">
        <f>IF(OR('Audit terrain'!$F85="NC - Non concerné",'Audit terrain'!$F85=""),"NC",IF('Audit terrain'!$F85="4 - Tout à fait satisfaisant",1,IF('Audit terrain'!$F85="3 - Plutôt satisfaisant",0.66,IF('Audit terrain'!$F85="2 - Plutôt pas satisfaisant",0.33,0))))</f>
        <v>NC</v>
      </c>
      <c r="W78" s="26">
        <v>1</v>
      </c>
      <c r="X78" s="26"/>
      <c r="Y78" s="27"/>
      <c r="AA78" s="34"/>
      <c r="AB78" s="53" t="s">
        <v>170</v>
      </c>
      <c r="AC78" s="19" t="str">
        <f t="shared" si="15"/>
        <v>NC</v>
      </c>
      <c r="AD78">
        <v>1</v>
      </c>
      <c r="AF78" s="21"/>
      <c r="AH78" s="34"/>
      <c r="AI78" s="53" t="s">
        <v>148</v>
      </c>
      <c r="AJ78" s="19" t="str">
        <f t="shared" si="16"/>
        <v>NC</v>
      </c>
      <c r="AK78">
        <v>1</v>
      </c>
      <c r="AM78" s="21"/>
      <c r="AN78" s="17"/>
      <c r="AO78" s="17"/>
      <c r="AP78" s="53"/>
      <c r="AQ78" s="19"/>
    </row>
    <row r="79" spans="1:43" x14ac:dyDescent="0.35">
      <c r="A79" s="53"/>
      <c r="C79" s="19"/>
      <c r="D79" s="19"/>
      <c r="AA79" s="34"/>
      <c r="AB79" s="53" t="s">
        <v>171</v>
      </c>
      <c r="AC79" s="19" t="str">
        <f t="shared" si="15"/>
        <v>NC</v>
      </c>
      <c r="AD79">
        <v>1</v>
      </c>
      <c r="AF79" s="21"/>
      <c r="AH79" s="34"/>
      <c r="AI79" s="53" t="s">
        <v>149</v>
      </c>
      <c r="AJ79" s="19" t="str">
        <f t="shared" si="16"/>
        <v>NC</v>
      </c>
      <c r="AK79">
        <v>1</v>
      </c>
      <c r="AM79" s="21"/>
      <c r="AP79" s="53"/>
      <c r="AQ79" s="19"/>
    </row>
    <row r="80" spans="1:43" x14ac:dyDescent="0.35">
      <c r="A80" s="53"/>
      <c r="C80" s="19"/>
      <c r="D80" s="19"/>
      <c r="AA80" s="34"/>
      <c r="AB80" s="53" t="s">
        <v>172</v>
      </c>
      <c r="AC80" s="19" t="str">
        <f t="shared" si="15"/>
        <v>NC</v>
      </c>
      <c r="AD80">
        <v>1</v>
      </c>
      <c r="AF80" s="21"/>
      <c r="AH80" s="34"/>
      <c r="AI80" s="53" t="s">
        <v>150</v>
      </c>
      <c r="AJ80" s="19" t="str">
        <f t="shared" si="16"/>
        <v>NC</v>
      </c>
      <c r="AK80">
        <v>1</v>
      </c>
      <c r="AM80" s="21"/>
      <c r="AP80" s="53"/>
      <c r="AQ80" s="19"/>
    </row>
    <row r="81" spans="1:43" x14ac:dyDescent="0.35">
      <c r="A81" s="53"/>
      <c r="C81" s="19"/>
      <c r="D81" s="19"/>
      <c r="AA81" s="34"/>
      <c r="AB81" s="53" t="s">
        <v>173</v>
      </c>
      <c r="AC81" s="19" t="str">
        <f t="shared" si="15"/>
        <v>NC</v>
      </c>
      <c r="AD81">
        <v>1</v>
      </c>
      <c r="AF81" s="21"/>
      <c r="AH81" s="34"/>
      <c r="AI81" s="146" t="s">
        <v>129</v>
      </c>
      <c r="AJ81" s="144" t="str">
        <f>Q19</f>
        <v>NC</v>
      </c>
      <c r="AK81" s="143">
        <v>1</v>
      </c>
      <c r="AM81" s="21"/>
      <c r="AP81" s="53"/>
      <c r="AQ81" s="19"/>
    </row>
    <row r="82" spans="1:43" x14ac:dyDescent="0.35">
      <c r="A82" s="53"/>
      <c r="C82" s="19"/>
      <c r="D82" s="19"/>
      <c r="AA82" s="34"/>
      <c r="AB82" s="53" t="s">
        <v>174</v>
      </c>
      <c r="AC82" s="19" t="str">
        <f t="shared" si="15"/>
        <v>NC</v>
      </c>
      <c r="AD82">
        <v>1</v>
      </c>
      <c r="AF82" s="21"/>
      <c r="AH82" s="34"/>
      <c r="AI82" s="53" t="s">
        <v>130</v>
      </c>
      <c r="AJ82" s="19" t="str">
        <f>Q20</f>
        <v>NC</v>
      </c>
      <c r="AK82">
        <v>1</v>
      </c>
      <c r="AM82" s="21"/>
      <c r="AP82" s="53"/>
      <c r="AQ82" s="19"/>
    </row>
    <row r="83" spans="1:43" x14ac:dyDescent="0.35">
      <c r="A83" s="53"/>
      <c r="C83" s="19"/>
      <c r="D83" s="19"/>
      <c r="AA83" s="34"/>
      <c r="AB83" s="53" t="s">
        <v>175</v>
      </c>
      <c r="AC83" s="19" t="str">
        <f t="shared" si="15"/>
        <v>NC</v>
      </c>
      <c r="AD83">
        <v>1</v>
      </c>
      <c r="AF83" s="21"/>
      <c r="AH83" s="34"/>
      <c r="AI83" s="146" t="s">
        <v>131</v>
      </c>
      <c r="AJ83" s="144" t="str">
        <f>Q22</f>
        <v>NC</v>
      </c>
      <c r="AK83" s="143">
        <v>1</v>
      </c>
      <c r="AM83" s="21"/>
      <c r="AP83" s="53"/>
      <c r="AQ83" s="19"/>
    </row>
    <row r="84" spans="1:43" x14ac:dyDescent="0.35">
      <c r="A84" s="53"/>
      <c r="C84" s="19"/>
      <c r="D84" s="19"/>
      <c r="AA84" s="34"/>
      <c r="AB84" s="53" t="s">
        <v>176</v>
      </c>
      <c r="AC84" s="19" t="str">
        <f t="shared" si="15"/>
        <v>NC</v>
      </c>
      <c r="AD84">
        <v>1</v>
      </c>
      <c r="AF84" s="21"/>
      <c r="AH84" s="37"/>
      <c r="AI84" s="146" t="s">
        <v>132</v>
      </c>
      <c r="AJ84" s="144" t="str">
        <f>Q23</f>
        <v>NC</v>
      </c>
      <c r="AK84" s="143">
        <v>1</v>
      </c>
      <c r="AM84" s="21"/>
      <c r="AP84" s="53"/>
      <c r="AQ84" s="19"/>
    </row>
    <row r="85" spans="1:43" x14ac:dyDescent="0.35">
      <c r="A85" s="53"/>
      <c r="C85" s="19"/>
      <c r="D85" s="19"/>
      <c r="AA85" s="34"/>
      <c r="AB85" s="53" t="s">
        <v>177</v>
      </c>
      <c r="AC85" s="19" t="str">
        <f t="shared" si="15"/>
        <v>NC</v>
      </c>
      <c r="AD85">
        <v>1</v>
      </c>
      <c r="AF85" s="21"/>
      <c r="AH85" s="34"/>
      <c r="AI85" s="146" t="s">
        <v>133</v>
      </c>
      <c r="AJ85" s="144" t="str">
        <f>Q24</f>
        <v>NC</v>
      </c>
      <c r="AK85" s="143">
        <v>1</v>
      </c>
      <c r="AM85" s="21"/>
      <c r="AP85" s="53"/>
      <c r="AQ85" s="19"/>
    </row>
    <row r="86" spans="1:43" x14ac:dyDescent="0.35">
      <c r="A86" s="53"/>
      <c r="C86" s="19"/>
      <c r="D86" s="19"/>
      <c r="AA86" s="34"/>
      <c r="AB86" s="53" t="s">
        <v>178</v>
      </c>
      <c r="AC86" s="19" t="str">
        <f t="shared" si="15"/>
        <v>NC</v>
      </c>
      <c r="AD86">
        <v>1</v>
      </c>
      <c r="AF86" s="21"/>
      <c r="AH86" s="34"/>
      <c r="AI86" s="146" t="s">
        <v>139</v>
      </c>
      <c r="AJ86" s="144" t="str">
        <f>Q25</f>
        <v>NC</v>
      </c>
      <c r="AK86" s="143">
        <v>1</v>
      </c>
      <c r="AM86" s="21"/>
      <c r="AP86" s="53"/>
      <c r="AQ86" s="19"/>
    </row>
    <row r="87" spans="1:43" x14ac:dyDescent="0.35">
      <c r="A87" s="53"/>
      <c r="C87" s="19"/>
      <c r="D87" s="19"/>
      <c r="AA87" s="34"/>
      <c r="AB87" s="53" t="s">
        <v>179</v>
      </c>
      <c r="AC87" s="19" t="str">
        <f t="shared" si="15"/>
        <v>NC</v>
      </c>
      <c r="AD87">
        <v>1</v>
      </c>
      <c r="AF87" s="21"/>
      <c r="AH87" s="34"/>
      <c r="AI87" s="146" t="s">
        <v>140</v>
      </c>
      <c r="AJ87" s="144" t="str">
        <f>Q27</f>
        <v>NC</v>
      </c>
      <c r="AK87" s="143">
        <v>1</v>
      </c>
      <c r="AM87" s="21"/>
      <c r="AP87" s="53"/>
      <c r="AQ87" s="19"/>
    </row>
    <row r="88" spans="1:43" x14ac:dyDescent="0.35">
      <c r="A88" s="53"/>
      <c r="C88" s="19"/>
      <c r="D88" s="19"/>
      <c r="AA88" s="34"/>
      <c r="AB88" s="53" t="s">
        <v>180</v>
      </c>
      <c r="AC88" s="19" t="str">
        <f t="shared" si="15"/>
        <v>NC</v>
      </c>
      <c r="AD88">
        <v>1</v>
      </c>
      <c r="AF88" s="21"/>
      <c r="AH88" s="34"/>
      <c r="AI88" s="146" t="s">
        <v>151</v>
      </c>
      <c r="AJ88" s="144" t="str">
        <f>Q29</f>
        <v>NC</v>
      </c>
      <c r="AK88" s="143">
        <v>1</v>
      </c>
      <c r="AM88" s="21"/>
      <c r="AP88" s="53"/>
      <c r="AQ88" s="19"/>
    </row>
    <row r="89" spans="1:43" x14ac:dyDescent="0.35">
      <c r="A89" s="53"/>
      <c r="C89" s="19"/>
      <c r="D89" s="19"/>
      <c r="AA89" s="34"/>
      <c r="AB89" s="53" t="s">
        <v>181</v>
      </c>
      <c r="AC89" s="19" t="str">
        <f t="shared" si="15"/>
        <v>NC</v>
      </c>
      <c r="AD89">
        <v>1</v>
      </c>
      <c r="AF89" s="21"/>
      <c r="AH89" s="34"/>
      <c r="AI89" s="146" t="s">
        <v>152</v>
      </c>
      <c r="AJ89" s="144" t="str">
        <f>Q30</f>
        <v>NC</v>
      </c>
      <c r="AK89" s="143">
        <v>1</v>
      </c>
      <c r="AM89" s="21"/>
      <c r="AP89" s="53"/>
      <c r="AQ89" s="19"/>
    </row>
    <row r="90" spans="1:43" x14ac:dyDescent="0.35">
      <c r="A90" s="53"/>
      <c r="C90" s="19"/>
      <c r="D90" s="19"/>
      <c r="AA90" s="34"/>
      <c r="AB90" s="53" t="s">
        <v>182</v>
      </c>
      <c r="AC90" s="19" t="str">
        <f t="shared" si="15"/>
        <v>NC</v>
      </c>
      <c r="AD90">
        <v>1</v>
      </c>
      <c r="AF90" s="21"/>
      <c r="AH90" s="34"/>
      <c r="AI90" s="146" t="s">
        <v>161</v>
      </c>
      <c r="AJ90" s="144" t="str">
        <f>Q33</f>
        <v>NC</v>
      </c>
      <c r="AK90" s="143">
        <v>1</v>
      </c>
      <c r="AM90" s="21"/>
      <c r="AP90" s="53"/>
      <c r="AQ90" s="19"/>
    </row>
    <row r="91" spans="1:43" x14ac:dyDescent="0.35">
      <c r="A91" s="53"/>
      <c r="C91" s="19"/>
      <c r="D91" s="19"/>
      <c r="AA91" s="34"/>
      <c r="AB91" s="53" t="s">
        <v>183</v>
      </c>
      <c r="AC91" s="19" t="str">
        <f t="shared" si="15"/>
        <v>NC</v>
      </c>
      <c r="AD91">
        <v>1</v>
      </c>
      <c r="AF91" s="21"/>
      <c r="AH91" s="34"/>
      <c r="AI91" s="146" t="s">
        <v>162</v>
      </c>
      <c r="AJ91" s="144" t="str">
        <f>Q34</f>
        <v>NC</v>
      </c>
      <c r="AK91" s="143">
        <v>1</v>
      </c>
      <c r="AM91" s="21"/>
      <c r="AP91" s="53"/>
      <c r="AQ91" s="19"/>
    </row>
    <row r="92" spans="1:43" x14ac:dyDescent="0.35">
      <c r="A92" s="20"/>
      <c r="B92" s="20"/>
      <c r="C92" s="20"/>
      <c r="D92" s="20"/>
      <c r="E92" s="20"/>
      <c r="F92" s="30"/>
      <c r="G92" s="19"/>
      <c r="H92" s="19"/>
      <c r="I92" s="19"/>
      <c r="AA92" s="34"/>
      <c r="AB92" s="53" t="s">
        <v>184</v>
      </c>
      <c r="AC92" s="19" t="str">
        <f t="shared" si="15"/>
        <v>NC</v>
      </c>
      <c r="AD92">
        <v>1</v>
      </c>
      <c r="AF92" s="21"/>
      <c r="AH92" s="34"/>
      <c r="AI92" s="146" t="s">
        <v>172</v>
      </c>
      <c r="AJ92" s="144" t="str">
        <f>Q39</f>
        <v>NC</v>
      </c>
      <c r="AK92" s="143">
        <v>1</v>
      </c>
      <c r="AM92" s="21"/>
      <c r="AO92" s="17"/>
      <c r="AP92" s="53"/>
      <c r="AQ92" s="19"/>
    </row>
    <row r="93" spans="1:43" x14ac:dyDescent="0.35">
      <c r="A93" s="53"/>
      <c r="C93" s="19"/>
      <c r="D93" s="19"/>
      <c r="AA93" s="34"/>
      <c r="AB93" s="53" t="s">
        <v>185</v>
      </c>
      <c r="AC93" s="19" t="str">
        <f t="shared" si="15"/>
        <v>NC</v>
      </c>
      <c r="AD93">
        <v>1</v>
      </c>
      <c r="AF93" s="21"/>
      <c r="AH93" s="34"/>
      <c r="AI93" s="146" t="s">
        <v>173</v>
      </c>
      <c r="AJ93" s="144" t="str">
        <f>Q40</f>
        <v>NC</v>
      </c>
      <c r="AK93" s="143">
        <v>1</v>
      </c>
      <c r="AM93" s="21"/>
      <c r="AP93" s="53"/>
      <c r="AQ93" s="19"/>
    </row>
    <row r="94" spans="1:43" x14ac:dyDescent="0.35">
      <c r="A94" s="53"/>
      <c r="C94" s="19"/>
      <c r="D94" s="19"/>
      <c r="AA94" s="34"/>
      <c r="AB94" s="53" t="s">
        <v>186</v>
      </c>
      <c r="AC94" s="19" t="str">
        <f t="shared" si="15"/>
        <v>NC</v>
      </c>
      <c r="AD94">
        <v>1</v>
      </c>
      <c r="AF94" s="21"/>
      <c r="AH94" s="34"/>
      <c r="AI94" s="146" t="s">
        <v>174</v>
      </c>
      <c r="AJ94" s="144" t="str">
        <f>Q41</f>
        <v>NC</v>
      </c>
      <c r="AK94" s="143">
        <v>1</v>
      </c>
      <c r="AM94" s="21"/>
      <c r="AP94" s="53"/>
      <c r="AQ94" s="19"/>
    </row>
    <row r="95" spans="1:43" x14ac:dyDescent="0.35">
      <c r="A95" s="53"/>
      <c r="C95" s="19"/>
      <c r="D95" s="19"/>
      <c r="AA95" s="34"/>
      <c r="AB95" s="53" t="s">
        <v>187</v>
      </c>
      <c r="AC95" s="19" t="str">
        <f t="shared" si="15"/>
        <v>NC</v>
      </c>
      <c r="AD95">
        <v>1</v>
      </c>
      <c r="AF95" s="21"/>
      <c r="AH95" s="34"/>
      <c r="AI95" s="146" t="s">
        <v>178</v>
      </c>
      <c r="AJ95" s="144" t="str">
        <f>Q47</f>
        <v>NC</v>
      </c>
      <c r="AK95" s="143">
        <v>1</v>
      </c>
      <c r="AM95" s="21"/>
      <c r="AP95" s="53"/>
      <c r="AQ95" s="19"/>
    </row>
    <row r="96" spans="1:43" x14ac:dyDescent="0.35">
      <c r="A96" s="53"/>
      <c r="C96" s="19"/>
      <c r="D96" s="19"/>
      <c r="AA96" s="34"/>
      <c r="AB96" s="53" t="s">
        <v>188</v>
      </c>
      <c r="AC96" s="19" t="str">
        <f t="shared" si="15"/>
        <v>NC</v>
      </c>
      <c r="AD96">
        <v>1</v>
      </c>
      <c r="AF96" s="21"/>
      <c r="AH96" s="34"/>
      <c r="AI96" s="146" t="s">
        <v>179</v>
      </c>
      <c r="AJ96" s="144" t="str">
        <f>Q48</f>
        <v>NC</v>
      </c>
      <c r="AK96" s="143">
        <v>1</v>
      </c>
      <c r="AM96" s="21"/>
      <c r="AP96" s="53"/>
      <c r="AQ96" s="19"/>
    </row>
    <row r="97" spans="1:43" x14ac:dyDescent="0.35">
      <c r="A97" s="53"/>
      <c r="C97" s="19"/>
      <c r="D97" s="19"/>
      <c r="AA97" s="34"/>
      <c r="AB97" s="53" t="s">
        <v>189</v>
      </c>
      <c r="AC97" s="19" t="str">
        <f t="shared" si="15"/>
        <v>NC</v>
      </c>
      <c r="AD97">
        <v>1</v>
      </c>
      <c r="AF97" s="21"/>
      <c r="AH97" s="34"/>
      <c r="AI97" s="146" t="s">
        <v>180</v>
      </c>
      <c r="AJ97" s="144" t="str">
        <f>Q49</f>
        <v>NC</v>
      </c>
      <c r="AK97" s="143">
        <v>1</v>
      </c>
      <c r="AM97" s="21"/>
      <c r="AP97" s="53"/>
      <c r="AQ97" s="19"/>
    </row>
    <row r="98" spans="1:43" x14ac:dyDescent="0.35">
      <c r="A98" s="20"/>
      <c r="B98" s="20"/>
      <c r="C98" s="20"/>
      <c r="D98" s="20"/>
      <c r="E98" s="20"/>
      <c r="F98" s="30"/>
      <c r="G98" s="19"/>
      <c r="H98" s="19"/>
      <c r="I98" s="19"/>
      <c r="AA98" s="34"/>
      <c r="AB98" s="53" t="s">
        <v>190</v>
      </c>
      <c r="AC98" s="19" t="str">
        <f t="shared" si="15"/>
        <v>NC</v>
      </c>
      <c r="AD98">
        <v>1</v>
      </c>
      <c r="AF98" s="21"/>
      <c r="AH98" s="37" t="s">
        <v>134</v>
      </c>
      <c r="AI98" s="53" t="s">
        <v>149</v>
      </c>
      <c r="AJ98" s="19" t="str">
        <f>V20</f>
        <v>NC</v>
      </c>
      <c r="AK98">
        <v>1</v>
      </c>
      <c r="AM98" s="21"/>
      <c r="AP98" s="53"/>
      <c r="AQ98" s="19"/>
    </row>
    <row r="99" spans="1:43" x14ac:dyDescent="0.35">
      <c r="A99" s="53"/>
      <c r="C99" s="19"/>
      <c r="D99" s="19"/>
      <c r="AA99" s="34"/>
      <c r="AB99" s="53" t="s">
        <v>191</v>
      </c>
      <c r="AC99" s="19" t="str">
        <f t="shared" si="15"/>
        <v>NC</v>
      </c>
      <c r="AD99">
        <v>1</v>
      </c>
      <c r="AF99" s="21"/>
      <c r="AH99" s="34"/>
      <c r="AI99" s="53" t="s">
        <v>150</v>
      </c>
      <c r="AJ99" s="19" t="str">
        <f>V21</f>
        <v>NC</v>
      </c>
      <c r="AK99">
        <v>1</v>
      </c>
      <c r="AM99" s="21"/>
      <c r="AP99" s="53"/>
      <c r="AQ99" s="19"/>
    </row>
    <row r="100" spans="1:43" x14ac:dyDescent="0.35">
      <c r="A100" s="53"/>
      <c r="C100" s="19"/>
      <c r="D100" s="19"/>
      <c r="AA100" s="34"/>
      <c r="AB100" s="53" t="s">
        <v>192</v>
      </c>
      <c r="AC100" s="19" t="str">
        <f t="shared" si="15"/>
        <v>NC</v>
      </c>
      <c r="AD100">
        <v>1</v>
      </c>
      <c r="AF100" s="21"/>
      <c r="AH100" s="34"/>
      <c r="AI100" s="53" t="s">
        <v>130</v>
      </c>
      <c r="AJ100" s="19" t="str">
        <f>V23</f>
        <v>NC</v>
      </c>
      <c r="AK100">
        <v>1</v>
      </c>
      <c r="AM100" s="21"/>
      <c r="AP100" s="53"/>
      <c r="AQ100" s="19"/>
    </row>
    <row r="101" spans="1:43" x14ac:dyDescent="0.35">
      <c r="A101" s="53"/>
      <c r="C101" s="19"/>
      <c r="D101" s="19"/>
      <c r="F101" s="30"/>
      <c r="G101" s="19"/>
      <c r="H101" s="19"/>
      <c r="I101" s="19"/>
      <c r="AA101" s="28" t="s">
        <v>1</v>
      </c>
      <c r="AE101" s="30" t="s">
        <v>157</v>
      </c>
      <c r="AF101" s="31" t="str" cm="1">
        <f t="array" ref="AF101">IF(AND($AC102:$AC104="NC"),"NC",SUM($AC102:$AC104)/SUMIF($AC102:$AC104,"&lt;&gt;NC",$AD102:$AD104))</f>
        <v>NC</v>
      </c>
      <c r="AH101" s="34"/>
      <c r="AI101" s="53" t="s">
        <v>131</v>
      </c>
      <c r="AJ101" s="19" t="str">
        <f>V24</f>
        <v>NC</v>
      </c>
      <c r="AK101">
        <v>1</v>
      </c>
      <c r="AM101" s="21"/>
      <c r="AP101" s="53"/>
      <c r="AQ101" s="19"/>
    </row>
    <row r="102" spans="1:43" x14ac:dyDescent="0.35">
      <c r="A102" s="53"/>
      <c r="C102" s="19"/>
      <c r="D102" s="19"/>
      <c r="AA102" s="37" t="s">
        <v>273</v>
      </c>
      <c r="AB102" s="146" t="s">
        <v>153</v>
      </c>
      <c r="AC102" s="144" t="str">
        <f>$Q32</f>
        <v>NC</v>
      </c>
      <c r="AD102" s="143">
        <v>1</v>
      </c>
      <c r="AF102" s="21"/>
      <c r="AH102" s="34"/>
      <c r="AI102" s="53" t="s">
        <v>132</v>
      </c>
      <c r="AJ102" s="19" t="str">
        <f>V25</f>
        <v>NC</v>
      </c>
      <c r="AK102">
        <v>1</v>
      </c>
      <c r="AM102" s="21"/>
      <c r="AP102" s="53"/>
      <c r="AQ102" s="19"/>
    </row>
    <row r="103" spans="1:43" x14ac:dyDescent="0.35">
      <c r="A103" s="53"/>
      <c r="C103" s="19"/>
      <c r="D103" s="19"/>
      <c r="AA103" s="34"/>
      <c r="AB103" s="146" t="s">
        <v>161</v>
      </c>
      <c r="AC103" s="144" t="str">
        <f t="shared" ref="AC103:AC104" si="17">$Q33</f>
        <v>NC</v>
      </c>
      <c r="AD103" s="143">
        <v>1</v>
      </c>
      <c r="AF103" s="21"/>
      <c r="AH103" s="34"/>
      <c r="AI103" s="53" t="s">
        <v>133</v>
      </c>
      <c r="AJ103" s="19" t="str">
        <f>V26</f>
        <v>NC</v>
      </c>
      <c r="AK103">
        <v>1</v>
      </c>
      <c r="AM103" s="21"/>
      <c r="AP103" s="53"/>
      <c r="AQ103" s="19"/>
    </row>
    <row r="104" spans="1:43" x14ac:dyDescent="0.35">
      <c r="A104" s="53"/>
      <c r="C104" s="19"/>
      <c r="D104" s="19"/>
      <c r="AA104" s="34"/>
      <c r="AB104" s="146" t="s">
        <v>162</v>
      </c>
      <c r="AC104" s="144" t="str">
        <f t="shared" si="17"/>
        <v>NC</v>
      </c>
      <c r="AD104" s="143">
        <v>1</v>
      </c>
      <c r="AF104" s="21"/>
      <c r="AH104" s="34"/>
      <c r="AI104" s="53" t="s">
        <v>139</v>
      </c>
      <c r="AJ104" s="19" t="str">
        <f t="shared" ref="AJ104:AJ121" si="18">V28</f>
        <v>NC</v>
      </c>
      <c r="AK104">
        <v>1</v>
      </c>
      <c r="AM104" s="21"/>
      <c r="AP104" s="53"/>
      <c r="AQ104" s="19"/>
    </row>
    <row r="105" spans="1:43" x14ac:dyDescent="0.35">
      <c r="A105" s="20"/>
      <c r="B105" s="20"/>
      <c r="C105" s="20"/>
      <c r="D105" s="20"/>
      <c r="E105" s="20"/>
      <c r="F105" s="30"/>
      <c r="G105" s="19"/>
      <c r="H105" s="19"/>
      <c r="I105" s="19"/>
      <c r="AA105" s="28" t="s">
        <v>16</v>
      </c>
      <c r="AE105" s="30" t="s">
        <v>157</v>
      </c>
      <c r="AF105" s="31" t="str" cm="1">
        <f t="array" ref="AF105">IF(AND($AC106:$AC124="NC"),"NC",SUM($AC106:$AC124)/SUMIF($AC106:$AC124,"&lt;&gt;NC",$AD106:$AD124))</f>
        <v>NC</v>
      </c>
      <c r="AH105" s="34"/>
      <c r="AI105" s="53" t="s">
        <v>140</v>
      </c>
      <c r="AJ105" s="19" t="str">
        <f t="shared" si="18"/>
        <v>NC</v>
      </c>
      <c r="AK105">
        <v>1</v>
      </c>
      <c r="AM105" s="21"/>
      <c r="AP105" s="53"/>
      <c r="AQ105" s="19"/>
    </row>
    <row r="106" spans="1:43" x14ac:dyDescent="0.35">
      <c r="A106" s="53"/>
      <c r="C106" s="19"/>
      <c r="D106" s="19"/>
      <c r="AA106" s="37" t="s">
        <v>134</v>
      </c>
      <c r="AB106" s="53" t="s">
        <v>193</v>
      </c>
      <c r="AC106" s="19" t="str">
        <f>$V60</f>
        <v>NC</v>
      </c>
      <c r="AD106">
        <v>1</v>
      </c>
      <c r="AF106" s="21"/>
      <c r="AH106" s="34"/>
      <c r="AI106" s="53" t="s">
        <v>151</v>
      </c>
      <c r="AJ106" s="19" t="str">
        <f t="shared" si="18"/>
        <v>NC</v>
      </c>
      <c r="AK106">
        <v>1</v>
      </c>
      <c r="AM106" s="21"/>
      <c r="AP106" s="53"/>
      <c r="AQ106" s="19"/>
    </row>
    <row r="107" spans="1:43" x14ac:dyDescent="0.35">
      <c r="A107" s="53"/>
      <c r="C107" s="19"/>
      <c r="D107" s="19"/>
      <c r="AA107" s="34"/>
      <c r="AB107" s="53" t="s">
        <v>194</v>
      </c>
      <c r="AC107" s="19" t="str">
        <f t="shared" ref="AC107:AC124" si="19">$V61</f>
        <v>NC</v>
      </c>
      <c r="AD107">
        <v>1</v>
      </c>
      <c r="AF107" s="21"/>
      <c r="AH107" s="34"/>
      <c r="AI107" s="53" t="s">
        <v>152</v>
      </c>
      <c r="AJ107" s="19" t="str">
        <f t="shared" si="18"/>
        <v>NC</v>
      </c>
      <c r="AK107">
        <v>1</v>
      </c>
      <c r="AM107" s="21"/>
      <c r="AP107" s="53"/>
      <c r="AQ107" s="19"/>
    </row>
    <row r="108" spans="1:43" x14ac:dyDescent="0.35">
      <c r="A108" s="53"/>
      <c r="C108" s="19"/>
      <c r="D108" s="19"/>
      <c r="AA108" s="34"/>
      <c r="AB108" s="53" t="s">
        <v>195</v>
      </c>
      <c r="AC108" s="19" t="str">
        <f t="shared" si="19"/>
        <v>NC</v>
      </c>
      <c r="AD108">
        <v>1</v>
      </c>
      <c r="AF108" s="21"/>
      <c r="AH108" s="34"/>
      <c r="AI108" s="53" t="s">
        <v>153</v>
      </c>
      <c r="AJ108" s="19" t="str">
        <f t="shared" si="18"/>
        <v>NC</v>
      </c>
      <c r="AK108">
        <v>1</v>
      </c>
      <c r="AM108" s="21"/>
      <c r="AP108" s="53"/>
      <c r="AQ108" s="19"/>
    </row>
    <row r="109" spans="1:43" x14ac:dyDescent="0.35">
      <c r="AA109" s="34"/>
      <c r="AB109" s="53" t="s">
        <v>196</v>
      </c>
      <c r="AC109" s="19" t="str">
        <f t="shared" si="19"/>
        <v>NC</v>
      </c>
      <c r="AD109">
        <v>1</v>
      </c>
      <c r="AF109" s="21"/>
      <c r="AH109" s="34"/>
      <c r="AI109" s="53" t="s">
        <v>161</v>
      </c>
      <c r="AJ109" s="19" t="str">
        <f t="shared" si="18"/>
        <v>NC</v>
      </c>
      <c r="AK109">
        <v>1</v>
      </c>
      <c r="AM109" s="21"/>
      <c r="AP109" s="53"/>
      <c r="AQ109" s="19"/>
    </row>
    <row r="110" spans="1:43" x14ac:dyDescent="0.35">
      <c r="AA110" s="34"/>
      <c r="AB110" s="53" t="s">
        <v>197</v>
      </c>
      <c r="AC110" s="19" t="str">
        <f t="shared" si="19"/>
        <v>NC</v>
      </c>
      <c r="AD110">
        <v>1</v>
      </c>
      <c r="AF110" s="21"/>
      <c r="AH110" s="34"/>
      <c r="AI110" s="53" t="s">
        <v>162</v>
      </c>
      <c r="AJ110" s="19" t="str">
        <f t="shared" si="18"/>
        <v>NC</v>
      </c>
      <c r="AK110">
        <v>1</v>
      </c>
      <c r="AM110" s="21"/>
      <c r="AP110" s="53"/>
      <c r="AQ110" s="19"/>
    </row>
    <row r="111" spans="1:43" x14ac:dyDescent="0.35">
      <c r="AA111" s="34"/>
      <c r="AB111" s="53" t="s">
        <v>198</v>
      </c>
      <c r="AC111" s="19" t="str">
        <f t="shared" si="19"/>
        <v>NC</v>
      </c>
      <c r="AD111">
        <v>1</v>
      </c>
      <c r="AF111" s="21"/>
      <c r="AH111" s="34"/>
      <c r="AI111" s="53" t="s">
        <v>163</v>
      </c>
      <c r="AJ111" s="19" t="str">
        <f t="shared" si="18"/>
        <v>NC</v>
      </c>
      <c r="AK111">
        <v>1</v>
      </c>
      <c r="AM111" s="21"/>
      <c r="AP111" s="53"/>
      <c r="AQ111" s="19"/>
    </row>
    <row r="112" spans="1:43" x14ac:dyDescent="0.35">
      <c r="AA112" s="34"/>
      <c r="AB112" s="53" t="s">
        <v>199</v>
      </c>
      <c r="AC112" s="19" t="str">
        <f t="shared" si="19"/>
        <v>NC</v>
      </c>
      <c r="AD112">
        <v>1</v>
      </c>
      <c r="AF112" s="21"/>
      <c r="AH112" s="34"/>
      <c r="AI112" s="53" t="s">
        <v>170</v>
      </c>
      <c r="AJ112" s="19" t="str">
        <f t="shared" si="18"/>
        <v>NC</v>
      </c>
      <c r="AK112">
        <v>1</v>
      </c>
      <c r="AM112" s="21"/>
      <c r="AP112" s="53"/>
      <c r="AQ112" s="19"/>
    </row>
    <row r="113" spans="27:43" x14ac:dyDescent="0.35">
      <c r="AA113" s="34"/>
      <c r="AB113" s="53" t="s">
        <v>200</v>
      </c>
      <c r="AC113" s="19" t="str">
        <f t="shared" si="19"/>
        <v>NC</v>
      </c>
      <c r="AD113">
        <v>1</v>
      </c>
      <c r="AF113" s="21"/>
      <c r="AH113" s="34"/>
      <c r="AI113" s="53" t="s">
        <v>171</v>
      </c>
      <c r="AJ113" s="19" t="str">
        <f t="shared" si="18"/>
        <v>NC</v>
      </c>
      <c r="AK113">
        <v>1</v>
      </c>
      <c r="AM113" s="21"/>
      <c r="AP113" s="53"/>
      <c r="AQ113" s="19"/>
    </row>
    <row r="114" spans="27:43" x14ac:dyDescent="0.35">
      <c r="AA114" s="34"/>
      <c r="AB114" s="53" t="s">
        <v>201</v>
      </c>
      <c r="AC114" s="19" t="str">
        <f t="shared" si="19"/>
        <v>NC</v>
      </c>
      <c r="AD114">
        <v>1</v>
      </c>
      <c r="AF114" s="21"/>
      <c r="AH114" s="34"/>
      <c r="AI114" s="53" t="s">
        <v>172</v>
      </c>
      <c r="AJ114" s="19" t="str">
        <f t="shared" si="18"/>
        <v>NC</v>
      </c>
      <c r="AK114">
        <v>1</v>
      </c>
      <c r="AM114" s="21"/>
      <c r="AP114" s="53"/>
      <c r="AQ114" s="19"/>
    </row>
    <row r="115" spans="27:43" x14ac:dyDescent="0.35">
      <c r="AA115" s="34"/>
      <c r="AB115" s="53" t="s">
        <v>202</v>
      </c>
      <c r="AC115" s="19" t="str">
        <f t="shared" si="19"/>
        <v>NC</v>
      </c>
      <c r="AD115">
        <v>1</v>
      </c>
      <c r="AF115" s="21"/>
      <c r="AH115" s="34"/>
      <c r="AI115" s="53" t="s">
        <v>173</v>
      </c>
      <c r="AJ115" s="19" t="str">
        <f t="shared" si="18"/>
        <v>NC</v>
      </c>
      <c r="AK115">
        <v>1</v>
      </c>
      <c r="AM115" s="21"/>
      <c r="AP115" s="53"/>
      <c r="AQ115" s="19"/>
    </row>
    <row r="116" spans="27:43" x14ac:dyDescent="0.35">
      <c r="AA116" s="34"/>
      <c r="AB116" s="53" t="s">
        <v>203</v>
      </c>
      <c r="AC116" s="19" t="str">
        <f t="shared" si="19"/>
        <v>NC</v>
      </c>
      <c r="AD116">
        <v>1</v>
      </c>
      <c r="AF116" s="21"/>
      <c r="AH116" s="34"/>
      <c r="AI116" s="53" t="s">
        <v>174</v>
      </c>
      <c r="AJ116" s="19" t="str">
        <f t="shared" si="18"/>
        <v>NC</v>
      </c>
      <c r="AK116">
        <v>1</v>
      </c>
      <c r="AM116" s="21"/>
      <c r="AP116" s="53"/>
      <c r="AQ116" s="19"/>
    </row>
    <row r="117" spans="27:43" x14ac:dyDescent="0.35">
      <c r="AA117" s="34"/>
      <c r="AB117" s="53" t="s">
        <v>204</v>
      </c>
      <c r="AC117" s="19" t="str">
        <f t="shared" si="19"/>
        <v>NC</v>
      </c>
      <c r="AD117">
        <v>1</v>
      </c>
      <c r="AF117" s="21"/>
      <c r="AH117" s="34"/>
      <c r="AI117" s="53" t="s">
        <v>175</v>
      </c>
      <c r="AJ117" s="19" t="str">
        <f t="shared" si="18"/>
        <v>NC</v>
      </c>
      <c r="AK117">
        <v>1</v>
      </c>
      <c r="AM117" s="21"/>
      <c r="AP117" s="53"/>
      <c r="AQ117" s="19"/>
    </row>
    <row r="118" spans="27:43" x14ac:dyDescent="0.35">
      <c r="AA118" s="34"/>
      <c r="AB118" s="53" t="s">
        <v>205</v>
      </c>
      <c r="AC118" s="19" t="str">
        <f t="shared" si="19"/>
        <v>NC</v>
      </c>
      <c r="AD118">
        <v>1</v>
      </c>
      <c r="AF118" s="21"/>
      <c r="AH118" s="34"/>
      <c r="AI118" s="53" t="s">
        <v>176</v>
      </c>
      <c r="AJ118" s="19" t="str">
        <f t="shared" si="18"/>
        <v>NC</v>
      </c>
      <c r="AK118">
        <v>1</v>
      </c>
      <c r="AM118" s="21"/>
      <c r="AP118" s="53"/>
      <c r="AQ118" s="19"/>
    </row>
    <row r="119" spans="27:43" x14ac:dyDescent="0.35">
      <c r="AA119" s="34"/>
      <c r="AB119" s="53" t="s">
        <v>206</v>
      </c>
      <c r="AC119" s="19" t="str">
        <f t="shared" si="19"/>
        <v>NC</v>
      </c>
      <c r="AD119">
        <v>1</v>
      </c>
      <c r="AF119" s="21"/>
      <c r="AH119" s="34"/>
      <c r="AI119" s="53" t="s">
        <v>177</v>
      </c>
      <c r="AJ119" s="19" t="str">
        <f t="shared" si="18"/>
        <v>NC</v>
      </c>
      <c r="AK119">
        <v>1</v>
      </c>
      <c r="AM119" s="21"/>
      <c r="AP119" s="53"/>
      <c r="AQ119" s="19"/>
    </row>
    <row r="120" spans="27:43" x14ac:dyDescent="0.35">
      <c r="AA120" s="34"/>
      <c r="AB120" s="53" t="s">
        <v>207</v>
      </c>
      <c r="AC120" s="19" t="str">
        <f t="shared" si="19"/>
        <v>NC</v>
      </c>
      <c r="AD120">
        <v>1</v>
      </c>
      <c r="AF120" s="21"/>
      <c r="AH120" s="34"/>
      <c r="AI120" s="53" t="s">
        <v>178</v>
      </c>
      <c r="AJ120" s="19" t="str">
        <f t="shared" si="18"/>
        <v>NC</v>
      </c>
      <c r="AK120">
        <v>1</v>
      </c>
      <c r="AM120" s="21"/>
      <c r="AP120" s="53"/>
      <c r="AQ120" s="19"/>
    </row>
    <row r="121" spans="27:43" x14ac:dyDescent="0.35">
      <c r="AA121" s="34"/>
      <c r="AB121" s="53" t="s">
        <v>208</v>
      </c>
      <c r="AC121" s="19" t="str">
        <f t="shared" si="19"/>
        <v>NC</v>
      </c>
      <c r="AD121">
        <v>1</v>
      </c>
      <c r="AF121" s="21"/>
      <c r="AH121" s="34"/>
      <c r="AI121" s="53" t="s">
        <v>179</v>
      </c>
      <c r="AJ121" s="19" t="str">
        <f t="shared" si="18"/>
        <v>NC</v>
      </c>
      <c r="AK121">
        <v>1</v>
      </c>
      <c r="AM121" s="21"/>
      <c r="AP121" s="53"/>
      <c r="AQ121" s="19"/>
    </row>
    <row r="122" spans="27:43" x14ac:dyDescent="0.35">
      <c r="AA122" s="34"/>
      <c r="AB122" s="53" t="s">
        <v>209</v>
      </c>
      <c r="AC122" s="19" t="str">
        <f t="shared" si="19"/>
        <v>NC</v>
      </c>
      <c r="AD122">
        <v>1</v>
      </c>
      <c r="AF122" s="21"/>
      <c r="AH122" s="34"/>
      <c r="AI122" s="53" t="s">
        <v>181</v>
      </c>
      <c r="AJ122" s="19" t="str">
        <f>V47</f>
        <v>NC</v>
      </c>
      <c r="AK122">
        <v>1</v>
      </c>
      <c r="AM122" s="21"/>
      <c r="AP122" s="53"/>
      <c r="AQ122" s="19"/>
    </row>
    <row r="123" spans="27:43" x14ac:dyDescent="0.35">
      <c r="AA123" s="34"/>
      <c r="AB123" s="53" t="s">
        <v>290</v>
      </c>
      <c r="AC123" s="19" t="str">
        <f t="shared" si="19"/>
        <v>NC</v>
      </c>
      <c r="AD123">
        <v>1</v>
      </c>
      <c r="AF123" s="21"/>
      <c r="AH123" s="34"/>
      <c r="AI123" s="53" t="s">
        <v>182</v>
      </c>
      <c r="AJ123" s="19" t="str">
        <f t="shared" ref="AJ123:AJ132" si="20">V48</f>
        <v>NC</v>
      </c>
      <c r="AK123">
        <v>1</v>
      </c>
      <c r="AM123" s="21"/>
      <c r="AP123" s="53"/>
      <c r="AQ123" s="19"/>
    </row>
    <row r="124" spans="27:43" ht="15" thickBot="1" x14ac:dyDescent="0.4">
      <c r="AA124" s="38"/>
      <c r="AB124" s="39" t="s">
        <v>291</v>
      </c>
      <c r="AC124" s="25" t="str">
        <f t="shared" si="19"/>
        <v>NC</v>
      </c>
      <c r="AD124" s="26">
        <v>1</v>
      </c>
      <c r="AE124" s="26"/>
      <c r="AF124" s="27"/>
      <c r="AH124" s="34"/>
      <c r="AI124" s="53" t="s">
        <v>183</v>
      </c>
      <c r="AJ124" s="19" t="str">
        <f t="shared" si="20"/>
        <v>NC</v>
      </c>
      <c r="AK124">
        <v>1</v>
      </c>
      <c r="AM124" s="21"/>
      <c r="AP124" s="53"/>
      <c r="AQ124" s="19"/>
    </row>
    <row r="125" spans="27:43" x14ac:dyDescent="0.35">
      <c r="AB125" s="53"/>
      <c r="AC125" s="19"/>
      <c r="AH125" s="34"/>
      <c r="AI125" s="53" t="s">
        <v>184</v>
      </c>
      <c r="AJ125" s="19" t="str">
        <f t="shared" si="20"/>
        <v>NC</v>
      </c>
      <c r="AK125">
        <v>1</v>
      </c>
      <c r="AM125" s="21"/>
      <c r="AP125" s="53"/>
      <c r="AQ125" s="19"/>
    </row>
    <row r="126" spans="27:43" x14ac:dyDescent="0.35">
      <c r="AB126" s="53"/>
      <c r="AC126" s="19"/>
      <c r="AH126" s="34"/>
      <c r="AI126" s="53" t="s">
        <v>185</v>
      </c>
      <c r="AJ126" s="19" t="str">
        <f t="shared" si="20"/>
        <v>NC</v>
      </c>
      <c r="AK126">
        <v>1</v>
      </c>
      <c r="AM126" s="21"/>
      <c r="AP126" s="53"/>
      <c r="AQ126" s="19"/>
    </row>
    <row r="127" spans="27:43" x14ac:dyDescent="0.35">
      <c r="AB127" s="53"/>
      <c r="AC127" s="19"/>
      <c r="AH127" s="34"/>
      <c r="AI127" s="53" t="s">
        <v>186</v>
      </c>
      <c r="AJ127" s="19" t="str">
        <f t="shared" si="20"/>
        <v>NC</v>
      </c>
      <c r="AK127">
        <v>1</v>
      </c>
      <c r="AM127" s="21"/>
      <c r="AP127" s="53"/>
      <c r="AQ127" s="19"/>
    </row>
    <row r="128" spans="27:43" x14ac:dyDescent="0.35">
      <c r="AB128" s="53"/>
      <c r="AC128" s="19"/>
      <c r="AH128" s="34"/>
      <c r="AI128" s="53" t="s">
        <v>187</v>
      </c>
      <c r="AJ128" s="19" t="str">
        <f t="shared" si="20"/>
        <v>NC</v>
      </c>
      <c r="AK128">
        <v>1</v>
      </c>
      <c r="AM128" s="21"/>
      <c r="AP128" s="53"/>
      <c r="AQ128" s="19"/>
    </row>
    <row r="129" spans="28:46" x14ac:dyDescent="0.35">
      <c r="AB129" s="53"/>
      <c r="AC129" s="19"/>
      <c r="AH129" s="34"/>
      <c r="AI129" s="53" t="s">
        <v>188</v>
      </c>
      <c r="AJ129" s="19" t="str">
        <f t="shared" si="20"/>
        <v>NC</v>
      </c>
      <c r="AK129">
        <v>1</v>
      </c>
      <c r="AM129" s="21"/>
      <c r="AP129" s="53"/>
      <c r="AQ129" s="19"/>
    </row>
    <row r="130" spans="28:46" x14ac:dyDescent="0.35">
      <c r="AH130" s="34"/>
      <c r="AI130" s="53" t="s">
        <v>189</v>
      </c>
      <c r="AJ130" s="19" t="str">
        <f t="shared" si="20"/>
        <v>NC</v>
      </c>
      <c r="AK130">
        <v>1</v>
      </c>
      <c r="AM130" s="21"/>
      <c r="AP130" s="53"/>
      <c r="AQ130" s="19"/>
    </row>
    <row r="131" spans="28:46" x14ac:dyDescent="0.35">
      <c r="AH131" s="34"/>
      <c r="AI131" s="53" t="s">
        <v>190</v>
      </c>
      <c r="AJ131" s="19" t="str">
        <f t="shared" si="20"/>
        <v>NC</v>
      </c>
      <c r="AK131">
        <v>1</v>
      </c>
      <c r="AL131" s="30"/>
      <c r="AM131" s="21"/>
      <c r="AN131" s="20"/>
      <c r="AP131" s="53"/>
      <c r="AQ131" s="19"/>
      <c r="AS131" s="30"/>
    </row>
    <row r="132" spans="28:46" x14ac:dyDescent="0.35">
      <c r="AH132" s="34"/>
      <c r="AI132" s="53" t="s">
        <v>191</v>
      </c>
      <c r="AJ132" s="19" t="str">
        <f t="shared" si="20"/>
        <v>NC</v>
      </c>
      <c r="AK132">
        <v>1</v>
      </c>
      <c r="AM132" s="21"/>
      <c r="AN132" s="17"/>
      <c r="AP132" s="53"/>
      <c r="AQ132" s="19"/>
    </row>
    <row r="133" spans="28:46" x14ac:dyDescent="0.35">
      <c r="AH133" s="34"/>
      <c r="AI133" s="53" t="s">
        <v>193</v>
      </c>
      <c r="AJ133" s="19" t="str">
        <f>V60</f>
        <v>NC</v>
      </c>
      <c r="AK133">
        <v>1</v>
      </c>
      <c r="AM133" s="21"/>
      <c r="AN133" s="17"/>
      <c r="AP133" s="53"/>
      <c r="AQ133" s="19"/>
    </row>
    <row r="134" spans="28:46" x14ac:dyDescent="0.35">
      <c r="AH134" s="34"/>
      <c r="AI134" s="53" t="s">
        <v>194</v>
      </c>
      <c r="AJ134" s="19" t="str">
        <f t="shared" ref="AJ134:AJ135" si="21">V61</f>
        <v>NC</v>
      </c>
      <c r="AK134">
        <v>1</v>
      </c>
      <c r="AL134" s="30"/>
      <c r="AM134" s="122"/>
      <c r="AN134" s="20"/>
      <c r="AP134" s="53"/>
      <c r="AQ134" s="19"/>
      <c r="AS134" s="30"/>
      <c r="AT134" s="19"/>
    </row>
    <row r="135" spans="28:46" x14ac:dyDescent="0.35">
      <c r="AH135" s="34"/>
      <c r="AI135" s="53" t="s">
        <v>195</v>
      </c>
      <c r="AJ135" s="19" t="str">
        <f t="shared" si="21"/>
        <v>NC</v>
      </c>
      <c r="AK135">
        <v>1</v>
      </c>
      <c r="AM135" s="21"/>
      <c r="AN135" s="17"/>
      <c r="AP135" s="53"/>
      <c r="AQ135" s="19"/>
    </row>
    <row r="136" spans="28:46" x14ac:dyDescent="0.35">
      <c r="AH136" s="34"/>
      <c r="AI136" s="53" t="s">
        <v>197</v>
      </c>
      <c r="AJ136" s="19" t="str">
        <f>V64</f>
        <v>NC</v>
      </c>
      <c r="AK136">
        <v>1</v>
      </c>
      <c r="AL136" s="30"/>
      <c r="AM136" s="122"/>
      <c r="AN136" s="20"/>
      <c r="AP136" s="53"/>
      <c r="AQ136" s="19"/>
      <c r="AS136" s="30"/>
      <c r="AT136" s="19"/>
    </row>
    <row r="137" spans="28:46" x14ac:dyDescent="0.35">
      <c r="AH137" s="34"/>
      <c r="AI137" s="53" t="s">
        <v>198</v>
      </c>
      <c r="AJ137" s="19" t="str">
        <f t="shared" ref="AJ137:AJ150" si="22">V65</f>
        <v>NC</v>
      </c>
      <c r="AK137">
        <v>1</v>
      </c>
      <c r="AM137" s="21"/>
      <c r="AN137" s="17"/>
      <c r="AP137" s="53"/>
      <c r="AQ137" s="19"/>
    </row>
    <row r="138" spans="28:46" x14ac:dyDescent="0.35">
      <c r="AH138" s="34"/>
      <c r="AI138" s="53" t="s">
        <v>199</v>
      </c>
      <c r="AJ138" s="19" t="str">
        <f t="shared" si="22"/>
        <v>NC</v>
      </c>
      <c r="AK138">
        <v>1</v>
      </c>
      <c r="AL138" s="29"/>
      <c r="AM138" s="122"/>
      <c r="AN138" s="82"/>
      <c r="AP138" s="53"/>
      <c r="AQ138" s="19"/>
      <c r="AS138" s="29"/>
      <c r="AT138" s="19"/>
    </row>
    <row r="139" spans="28:46" x14ac:dyDescent="0.35">
      <c r="AH139" s="34"/>
      <c r="AI139" s="53" t="s">
        <v>200</v>
      </c>
      <c r="AJ139" s="19" t="str">
        <f t="shared" si="22"/>
        <v>NC</v>
      </c>
      <c r="AK139">
        <v>1</v>
      </c>
      <c r="AL139" s="30"/>
      <c r="AM139" s="122"/>
      <c r="AN139" s="20"/>
      <c r="AP139" s="53"/>
      <c r="AQ139" s="19"/>
      <c r="AS139" s="30"/>
      <c r="AT139" s="19"/>
    </row>
    <row r="140" spans="28:46" x14ac:dyDescent="0.35">
      <c r="AH140" s="34"/>
      <c r="AI140" s="53" t="s">
        <v>201</v>
      </c>
      <c r="AJ140" s="19" t="str">
        <f t="shared" si="22"/>
        <v>NC</v>
      </c>
      <c r="AK140">
        <v>1</v>
      </c>
      <c r="AM140" s="21"/>
      <c r="AN140" s="17"/>
      <c r="AP140" s="53"/>
      <c r="AQ140" s="19"/>
    </row>
    <row r="141" spans="28:46" x14ac:dyDescent="0.35">
      <c r="AH141" s="34"/>
      <c r="AI141" s="53" t="s">
        <v>202</v>
      </c>
      <c r="AJ141" s="19" t="str">
        <f t="shared" si="22"/>
        <v>NC</v>
      </c>
      <c r="AK141">
        <v>1</v>
      </c>
      <c r="AL141" s="30"/>
      <c r="AM141" s="122"/>
      <c r="AN141" s="20"/>
      <c r="AP141" s="53"/>
      <c r="AQ141" s="19"/>
      <c r="AS141" s="30"/>
      <c r="AT141" s="19"/>
    </row>
    <row r="142" spans="28:46" x14ac:dyDescent="0.35">
      <c r="AH142" s="34"/>
      <c r="AI142" s="53" t="s">
        <v>203</v>
      </c>
      <c r="AJ142" s="19" t="str">
        <f t="shared" si="22"/>
        <v>NC</v>
      </c>
      <c r="AK142">
        <v>1</v>
      </c>
      <c r="AM142" s="21"/>
      <c r="AN142" s="17"/>
      <c r="AP142" s="53"/>
      <c r="AQ142" s="19"/>
    </row>
    <row r="143" spans="28:46" x14ac:dyDescent="0.35">
      <c r="AH143" s="34"/>
      <c r="AI143" s="53" t="s">
        <v>204</v>
      </c>
      <c r="AJ143" s="19" t="str">
        <f t="shared" si="22"/>
        <v>NC</v>
      </c>
      <c r="AK143">
        <v>1</v>
      </c>
      <c r="AM143" s="21"/>
      <c r="AN143" s="17"/>
      <c r="AP143" s="53"/>
      <c r="AQ143" s="19"/>
    </row>
    <row r="144" spans="28:46" x14ac:dyDescent="0.35">
      <c r="AH144" s="34"/>
      <c r="AI144" s="53" t="s">
        <v>205</v>
      </c>
      <c r="AJ144" s="19" t="str">
        <f t="shared" si="22"/>
        <v>NC</v>
      </c>
      <c r="AK144">
        <v>1</v>
      </c>
      <c r="AL144" s="29"/>
      <c r="AM144" s="122"/>
      <c r="AN144" s="82"/>
      <c r="AP144" s="53"/>
      <c r="AQ144" s="19"/>
      <c r="AS144" s="29"/>
      <c r="AT144" s="19"/>
    </row>
    <row r="145" spans="34:46" x14ac:dyDescent="0.35">
      <c r="AH145" s="34"/>
      <c r="AI145" s="53" t="s">
        <v>206</v>
      </c>
      <c r="AJ145" s="19" t="str">
        <f t="shared" si="22"/>
        <v>NC</v>
      </c>
      <c r="AK145">
        <v>1</v>
      </c>
      <c r="AL145" s="30"/>
      <c r="AM145" s="122"/>
      <c r="AN145" s="20"/>
      <c r="AO145" s="20"/>
      <c r="AS145" s="30"/>
      <c r="AT145" s="19"/>
    </row>
    <row r="146" spans="34:46" x14ac:dyDescent="0.35">
      <c r="AH146" s="34"/>
      <c r="AI146" s="53" t="s">
        <v>207</v>
      </c>
      <c r="AJ146" s="19" t="str">
        <f t="shared" si="22"/>
        <v>NC</v>
      </c>
      <c r="AK146">
        <v>1</v>
      </c>
      <c r="AM146" s="21"/>
      <c r="AN146" s="17"/>
      <c r="AO146" s="17"/>
      <c r="AP146" s="53"/>
      <c r="AQ146" s="19"/>
    </row>
    <row r="147" spans="34:46" x14ac:dyDescent="0.35">
      <c r="AH147" s="34"/>
      <c r="AI147" s="53" t="s">
        <v>208</v>
      </c>
      <c r="AJ147" s="19" t="str">
        <f t="shared" si="22"/>
        <v>NC</v>
      </c>
      <c r="AK147">
        <v>1</v>
      </c>
      <c r="AM147" s="21"/>
      <c r="AP147" s="53"/>
      <c r="AQ147" s="19"/>
    </row>
    <row r="148" spans="34:46" x14ac:dyDescent="0.35">
      <c r="AH148" s="34"/>
      <c r="AI148" s="53" t="s">
        <v>209</v>
      </c>
      <c r="AJ148" s="19" t="str">
        <f t="shared" si="22"/>
        <v>NC</v>
      </c>
      <c r="AK148">
        <v>1</v>
      </c>
      <c r="AM148" s="21"/>
      <c r="AO148" s="17"/>
      <c r="AP148" s="53"/>
      <c r="AQ148" s="19"/>
    </row>
    <row r="149" spans="34:46" x14ac:dyDescent="0.35">
      <c r="AH149" s="34"/>
      <c r="AI149" s="53" t="s">
        <v>290</v>
      </c>
      <c r="AJ149" s="19" t="str">
        <f t="shared" si="22"/>
        <v>NC</v>
      </c>
      <c r="AK149">
        <v>1</v>
      </c>
      <c r="AL149" s="30"/>
      <c r="AM149" s="122"/>
      <c r="AN149" s="17"/>
      <c r="AO149" s="20"/>
      <c r="AS149" s="30"/>
      <c r="AT149" s="19"/>
    </row>
    <row r="150" spans="34:46" x14ac:dyDescent="0.35">
      <c r="AH150" s="34"/>
      <c r="AI150" s="53" t="s">
        <v>291</v>
      </c>
      <c r="AJ150" s="19" t="str">
        <f t="shared" si="22"/>
        <v>NC</v>
      </c>
      <c r="AK150">
        <v>1</v>
      </c>
      <c r="AM150" s="21"/>
      <c r="AN150" s="20"/>
      <c r="AO150" s="17"/>
      <c r="AP150" s="53"/>
      <c r="AQ150" s="19"/>
    </row>
    <row r="151" spans="34:46" x14ac:dyDescent="0.35">
      <c r="AH151" s="28" t="s">
        <v>215</v>
      </c>
      <c r="AL151" s="30" t="s">
        <v>157</v>
      </c>
      <c r="AM151" s="31" t="str" cm="1">
        <f t="array" ref="AM151">IF(AND($AJ152:$AJ154="NC"),"NC",SUM($AJ152:$AJ154)/SUMIF($AJ152:$AJ154,"&lt;&gt;NC",$AK152:$AK154))</f>
        <v>NC</v>
      </c>
      <c r="AN151" s="17"/>
      <c r="AO151" s="20"/>
      <c r="AS151" s="30"/>
      <c r="AT151" s="19"/>
    </row>
    <row r="152" spans="34:46" x14ac:dyDescent="0.35">
      <c r="AH152" s="37" t="s">
        <v>273</v>
      </c>
      <c r="AI152" s="146" t="s">
        <v>129</v>
      </c>
      <c r="AJ152" s="144" t="str">
        <f>Q19</f>
        <v>NC</v>
      </c>
      <c r="AK152" s="143">
        <v>1</v>
      </c>
      <c r="AM152" s="21"/>
      <c r="AN152" s="17"/>
      <c r="AO152" s="17"/>
      <c r="AP152" s="53"/>
      <c r="AQ152" s="19"/>
    </row>
    <row r="153" spans="34:46" x14ac:dyDescent="0.35">
      <c r="AH153" s="34"/>
      <c r="AI153" s="53" t="s">
        <v>130</v>
      </c>
      <c r="AJ153" s="19" t="str">
        <f>Q20</f>
        <v>NC</v>
      </c>
      <c r="AK153">
        <v>1</v>
      </c>
      <c r="AM153" s="21"/>
      <c r="AN153" s="20"/>
      <c r="AO153" s="82"/>
      <c r="AS153" s="29"/>
      <c r="AT153" s="19"/>
    </row>
    <row r="154" spans="34:46" x14ac:dyDescent="0.35">
      <c r="AH154" s="37" t="s">
        <v>134</v>
      </c>
      <c r="AI154" s="53" t="s">
        <v>148</v>
      </c>
      <c r="AJ154" s="19" t="str">
        <f>V17</f>
        <v>NC</v>
      </c>
      <c r="AK154">
        <v>1</v>
      </c>
      <c r="AM154" s="21"/>
      <c r="AN154" s="17"/>
      <c r="AO154" s="20"/>
      <c r="AS154" s="30"/>
      <c r="AT154" s="19"/>
    </row>
    <row r="155" spans="34:46" x14ac:dyDescent="0.35">
      <c r="AH155" s="28" t="s">
        <v>216</v>
      </c>
      <c r="AL155" s="30" t="s">
        <v>157</v>
      </c>
      <c r="AM155" s="31" t="str" cm="1">
        <f t="array" ref="AM155">IF(AND($AJ156:$AJ156="NC"),"NC",SUM($AJ156:$AJ156)/SUMIF($AJ156:$AJ156,"&lt;&gt;NC",$AK156:$AK156))</f>
        <v>NC</v>
      </c>
      <c r="AN155" s="17"/>
      <c r="AO155" s="17"/>
      <c r="AP155" s="53"/>
      <c r="AQ155" s="19"/>
    </row>
    <row r="156" spans="34:46" x14ac:dyDescent="0.35">
      <c r="AH156" s="37" t="s">
        <v>272</v>
      </c>
      <c r="AI156" s="53" t="s">
        <v>172</v>
      </c>
      <c r="AJ156" s="19" t="str">
        <f>J36</f>
        <v>NC</v>
      </c>
      <c r="AK156">
        <v>1</v>
      </c>
      <c r="AM156" s="21"/>
      <c r="AN156" s="20"/>
      <c r="AO156" s="20"/>
      <c r="AS156" s="30"/>
      <c r="AT156" s="19"/>
    </row>
    <row r="157" spans="34:46" x14ac:dyDescent="0.35">
      <c r="AH157" s="28" t="s">
        <v>217</v>
      </c>
      <c r="AL157" s="30" t="s">
        <v>157</v>
      </c>
      <c r="AM157" s="31" t="str" cm="1">
        <f t="array" ref="AM157">IF(AND($AJ158:$AJ158="NC"),"NC",SUM($AJ158:$AJ158)/SUMIF($AJ158:$AJ158,"&lt;&gt;NC",$AK158:$AK158))</f>
        <v>NC</v>
      </c>
      <c r="AN157" s="17"/>
      <c r="AO157" s="17"/>
      <c r="AP157" s="53"/>
      <c r="AQ157" s="19"/>
    </row>
    <row r="158" spans="34:46" x14ac:dyDescent="0.35">
      <c r="AH158" s="37" t="s">
        <v>272</v>
      </c>
      <c r="AI158" s="53" t="s">
        <v>171</v>
      </c>
      <c r="AJ158" s="19" t="str">
        <f>J35</f>
        <v>NC</v>
      </c>
      <c r="AK158">
        <v>1</v>
      </c>
      <c r="AM158" s="21"/>
      <c r="AN158" s="17"/>
      <c r="AO158" s="17"/>
      <c r="AP158" s="53"/>
      <c r="AQ158" s="19"/>
    </row>
    <row r="159" spans="34:46" x14ac:dyDescent="0.35">
      <c r="AH159" s="41" t="s">
        <v>368</v>
      </c>
      <c r="AL159" s="29" t="s">
        <v>156</v>
      </c>
      <c r="AM159" s="43" t="str" cm="1">
        <f t="array" ref="AM159">IF(AND($AJ161:$AJ161="NC",$AJ163:$AJ164="NC"),"NC",SUM($AJ161:$AJ164)/SUMIF($AJ161:$AJ164,"&lt;&gt;NC",$AK161:$AK164))</f>
        <v>NC</v>
      </c>
      <c r="AN159" s="82"/>
      <c r="AO159" s="82"/>
      <c r="AS159" s="29"/>
      <c r="AT159" s="19"/>
    </row>
    <row r="160" spans="34:46" x14ac:dyDescent="0.35">
      <c r="AH160" s="28" t="s">
        <v>369</v>
      </c>
      <c r="AL160" s="30" t="s">
        <v>157</v>
      </c>
      <c r="AM160" s="31" t="str" cm="1">
        <f t="array" ref="AM160">IF(AND($AJ161:$AJ161="NC"),"NC",SUM($AJ161:$AJ161)/SUMIF($AJ161:$AJ161,"&lt;&gt;NC",$AK161:$AK161))</f>
        <v>NC</v>
      </c>
      <c r="AN160" s="20"/>
      <c r="AO160" s="20"/>
      <c r="AS160" s="30"/>
      <c r="AT160" s="19"/>
    </row>
    <row r="161" spans="34:46" x14ac:dyDescent="0.35">
      <c r="AH161" s="37" t="s">
        <v>272</v>
      </c>
      <c r="AI161" s="53" t="s">
        <v>170</v>
      </c>
      <c r="AJ161" s="19" t="str">
        <f>J34</f>
        <v>NC</v>
      </c>
      <c r="AK161">
        <v>1</v>
      </c>
      <c r="AM161" s="21"/>
      <c r="AN161" s="17"/>
      <c r="AO161" s="17"/>
      <c r="AP161" s="53"/>
      <c r="AQ161" s="19"/>
    </row>
    <row r="162" spans="34:46" x14ac:dyDescent="0.35">
      <c r="AH162" s="28" t="s">
        <v>384</v>
      </c>
      <c r="AL162" s="30" t="s">
        <v>157</v>
      </c>
      <c r="AM162" s="31" t="str" cm="1">
        <f t="array" ref="AM162">IF(AND($AJ163:$AJ164="NC"),"NC",SUM($AJ163:$AJ164)/SUMIF($AJ163:$AJ164,"&lt;&gt;NC",$AK163:$AK164))</f>
        <v>NC</v>
      </c>
      <c r="AN162" s="17"/>
      <c r="AP162" s="53"/>
      <c r="AQ162" s="19"/>
    </row>
    <row r="163" spans="34:46" x14ac:dyDescent="0.35">
      <c r="AH163" s="37" t="s">
        <v>134</v>
      </c>
      <c r="AI163" s="53" t="s">
        <v>141</v>
      </c>
      <c r="AJ163" s="19" t="str">
        <f>V11</f>
        <v>NC</v>
      </c>
      <c r="AK163">
        <v>1</v>
      </c>
      <c r="AM163" s="21"/>
      <c r="AP163" s="53"/>
      <c r="AQ163" s="19"/>
    </row>
    <row r="164" spans="34:46" x14ac:dyDescent="0.35">
      <c r="AH164" s="37"/>
      <c r="AI164" s="53" t="s">
        <v>142</v>
      </c>
      <c r="AJ164" s="19" t="str">
        <f>V12</f>
        <v>NC</v>
      </c>
      <c r="AK164">
        <v>1</v>
      </c>
      <c r="AM164" s="21"/>
      <c r="AO164" s="17"/>
      <c r="AP164" s="53"/>
      <c r="AQ164" s="19"/>
    </row>
    <row r="165" spans="34:46" x14ac:dyDescent="0.35">
      <c r="AH165" s="41" t="s">
        <v>227</v>
      </c>
      <c r="AL165" s="29" t="s">
        <v>156</v>
      </c>
      <c r="AM165" s="43" t="str" cm="1">
        <f t="array" ref="AM165">IF(AND($AJ167:$AJ170="NC",$AJ172:$AJ173="NC",$AJ175:$AJ176="NC",$AJ178:$AJ179="NC"),"NC",SUM($AJ167:$AJ179)/SUMIF($AJ167:$AJ179,"&lt;&gt;NC",$AK167:$AK179))</f>
        <v>NC</v>
      </c>
      <c r="AO165" s="20"/>
      <c r="AS165" s="30"/>
      <c r="AT165" s="19"/>
    </row>
    <row r="166" spans="34:46" x14ac:dyDescent="0.35">
      <c r="AH166" s="42" t="s">
        <v>218</v>
      </c>
      <c r="AL166" s="30" t="s">
        <v>157</v>
      </c>
      <c r="AM166" s="31" t="str" cm="1">
        <f t="array" ref="AM166">IF(AND($AJ167:$AJ170="NC"),"NC",SUM($AJ167:$AJ170)/SUMIF($AJ167:$AJ170,"&lt;&gt;NC",$AK167:$AK170))</f>
        <v>NC</v>
      </c>
      <c r="AO166" s="17"/>
      <c r="AP166" s="53"/>
      <c r="AQ166" s="19"/>
    </row>
    <row r="167" spans="34:46" x14ac:dyDescent="0.35">
      <c r="AH167" s="37" t="s">
        <v>272</v>
      </c>
      <c r="AI167" s="53" t="s">
        <v>147</v>
      </c>
      <c r="AJ167" s="19" t="str">
        <f>J14</f>
        <v>NC</v>
      </c>
      <c r="AK167">
        <v>1</v>
      </c>
      <c r="AM167" s="21"/>
      <c r="AO167" s="17"/>
      <c r="AP167" s="53"/>
      <c r="AQ167" s="19"/>
    </row>
    <row r="168" spans="34:46" x14ac:dyDescent="0.35">
      <c r="AH168" s="34"/>
      <c r="AI168" s="53" t="s">
        <v>131</v>
      </c>
      <c r="AJ168" s="19" t="str">
        <f>J21</f>
        <v>NC</v>
      </c>
      <c r="AK168">
        <v>1</v>
      </c>
      <c r="AM168" s="21"/>
      <c r="AO168" s="20"/>
      <c r="AS168" s="30"/>
      <c r="AT168" s="19"/>
    </row>
    <row r="169" spans="34:46" x14ac:dyDescent="0.35">
      <c r="AH169" s="34"/>
      <c r="AI169" s="53" t="s">
        <v>140</v>
      </c>
      <c r="AJ169" s="19" t="str">
        <f>J25</f>
        <v>NC</v>
      </c>
      <c r="AK169">
        <v>1</v>
      </c>
      <c r="AM169" s="21"/>
      <c r="AO169" s="17"/>
      <c r="AP169" s="53"/>
      <c r="AQ169" s="19"/>
    </row>
    <row r="170" spans="34:46" x14ac:dyDescent="0.35">
      <c r="AH170" s="37" t="s">
        <v>134</v>
      </c>
      <c r="AI170" s="53" t="s">
        <v>135</v>
      </c>
      <c r="AJ170" s="19" t="str">
        <f>V6</f>
        <v>NC</v>
      </c>
      <c r="AK170">
        <v>1</v>
      </c>
      <c r="AM170" s="21"/>
      <c r="AO170" s="17"/>
      <c r="AP170" s="53"/>
      <c r="AQ170" s="19"/>
    </row>
    <row r="171" spans="34:46" x14ac:dyDescent="0.35">
      <c r="AH171" s="42" t="s">
        <v>219</v>
      </c>
      <c r="AL171" s="30" t="s">
        <v>157</v>
      </c>
      <c r="AM171" s="31" t="str" cm="1">
        <f t="array" ref="AM171">IF(AND($AJ172:$AJ173="NC"),"NC",SUM($AJ172:$AJ173)/SUMIF($AJ172:$AJ173,"&lt;&gt;NC",$AK172:$AK173))</f>
        <v>NC</v>
      </c>
      <c r="AO171" s="20"/>
      <c r="AS171" s="30"/>
      <c r="AT171" s="19"/>
    </row>
    <row r="172" spans="34:46" x14ac:dyDescent="0.35">
      <c r="AH172" s="37" t="s">
        <v>272</v>
      </c>
      <c r="AI172" s="53" t="s">
        <v>139</v>
      </c>
      <c r="AJ172" s="19" t="str">
        <f>J24</f>
        <v>NC</v>
      </c>
      <c r="AK172">
        <v>1</v>
      </c>
      <c r="AM172" s="21"/>
      <c r="AO172" s="17"/>
      <c r="AP172" s="53"/>
      <c r="AQ172" s="19"/>
    </row>
    <row r="173" spans="34:46" x14ac:dyDescent="0.35">
      <c r="AH173" s="37" t="s">
        <v>134</v>
      </c>
      <c r="AI173" s="53" t="s">
        <v>138</v>
      </c>
      <c r="AJ173" s="19" t="str">
        <f>V9</f>
        <v>NC</v>
      </c>
      <c r="AK173">
        <v>1</v>
      </c>
      <c r="AM173" s="21"/>
      <c r="AO173" s="17"/>
      <c r="AP173" s="53"/>
      <c r="AQ173" s="19"/>
    </row>
    <row r="174" spans="34:46" x14ac:dyDescent="0.35">
      <c r="AH174" s="42" t="s">
        <v>220</v>
      </c>
      <c r="AL174" s="30" t="s">
        <v>157</v>
      </c>
      <c r="AM174" s="31" t="str" cm="1">
        <f t="array" ref="AM174">IF(AND($AJ175:$AJ176="NC"),"NC",SUM($AJ175:$AJ176)/SUMIF($AJ175:$AJ176,"&lt;&gt;NC",$AK175:$AK176))</f>
        <v>NC</v>
      </c>
      <c r="AO174" s="82"/>
      <c r="AS174" s="29"/>
      <c r="AT174" s="19"/>
    </row>
    <row r="175" spans="34:46" x14ac:dyDescent="0.35">
      <c r="AH175" s="37" t="s">
        <v>272</v>
      </c>
      <c r="AI175" s="53" t="s">
        <v>133</v>
      </c>
      <c r="AJ175" s="19" t="str">
        <f>J23</f>
        <v>NC</v>
      </c>
      <c r="AK175">
        <v>1</v>
      </c>
      <c r="AM175" s="21"/>
      <c r="AO175" s="20"/>
      <c r="AS175" s="30"/>
      <c r="AT175" s="19"/>
    </row>
    <row r="176" spans="34:46" x14ac:dyDescent="0.35">
      <c r="AH176" s="37" t="s">
        <v>134</v>
      </c>
      <c r="AI176" s="53" t="s">
        <v>137</v>
      </c>
      <c r="AJ176" s="19" t="str">
        <f>V8</f>
        <v>NC</v>
      </c>
      <c r="AK176">
        <v>1</v>
      </c>
      <c r="AM176" s="21"/>
      <c r="AO176" s="17"/>
      <c r="AP176" s="53"/>
      <c r="AQ176" s="19"/>
    </row>
    <row r="177" spans="34:43" x14ac:dyDescent="0.35">
      <c r="AH177" s="28" t="s">
        <v>221</v>
      </c>
      <c r="AL177" s="30" t="s">
        <v>157</v>
      </c>
      <c r="AM177" s="31" t="str" cm="1">
        <f t="array" ref="AM177">IF(AND($AJ178:$AJ179="NC"),"NC",SUM($AJ178:$AJ179)/SUMIF($AJ178:$AJ179,"&lt;&gt;NC",$AK178:$AK179))</f>
        <v>NC</v>
      </c>
      <c r="AO177" s="17"/>
      <c r="AP177" s="53"/>
      <c r="AQ177" s="19"/>
    </row>
    <row r="178" spans="34:43" x14ac:dyDescent="0.35">
      <c r="AH178" s="37" t="s">
        <v>272</v>
      </c>
      <c r="AI178" s="53" t="s">
        <v>132</v>
      </c>
      <c r="AJ178" s="19" t="str">
        <f>J22</f>
        <v>NC</v>
      </c>
      <c r="AK178">
        <v>1</v>
      </c>
      <c r="AM178" s="21"/>
    </row>
    <row r="179" spans="34:43" x14ac:dyDescent="0.35">
      <c r="AH179" s="37" t="s">
        <v>134</v>
      </c>
      <c r="AI179" s="53" t="s">
        <v>136</v>
      </c>
      <c r="AJ179" s="19" t="str">
        <f>V7</f>
        <v>NC</v>
      </c>
      <c r="AK179">
        <v>1</v>
      </c>
      <c r="AM179" s="21"/>
    </row>
    <row r="180" spans="34:43" x14ac:dyDescent="0.35">
      <c r="AH180" s="41" t="s">
        <v>361</v>
      </c>
      <c r="AL180" s="29" t="s">
        <v>156</v>
      </c>
      <c r="AM180" s="43" t="str" cm="1">
        <f t="array" ref="AM180">IF(AND($AJ182:$AJ183="NC"),"NC",SUM($AJ182:$AJ183)/SUMIF($AJ182:$AJ183,"&lt;&gt;NC",$AK182:$AK183))</f>
        <v>NC</v>
      </c>
    </row>
    <row r="181" spans="34:43" x14ac:dyDescent="0.35">
      <c r="AH181" s="28" t="s">
        <v>364</v>
      </c>
      <c r="AL181" s="30" t="s">
        <v>157</v>
      </c>
      <c r="AM181" s="31" t="str" cm="1">
        <f t="array" ref="AM181">IF(AND($AJ182:$AJ183="NC"),"NC",SUM($AJ182:$AJ183)/SUMIF($AJ182:$AJ183,"&lt;&gt;NC",$AK182:$AK183))</f>
        <v>NC</v>
      </c>
    </row>
    <row r="182" spans="34:43" x14ac:dyDescent="0.35">
      <c r="AH182" s="37" t="s">
        <v>272</v>
      </c>
      <c r="AI182" s="53" t="s">
        <v>152</v>
      </c>
      <c r="AJ182" s="19" t="str">
        <f>J28</f>
        <v>NC</v>
      </c>
      <c r="AK182">
        <v>1</v>
      </c>
      <c r="AM182" s="21"/>
    </row>
    <row r="183" spans="34:43" ht="15" thickBot="1" x14ac:dyDescent="0.4">
      <c r="AH183" s="126" t="s">
        <v>134</v>
      </c>
      <c r="AI183" s="39" t="s">
        <v>150</v>
      </c>
      <c r="AJ183" s="25" t="str">
        <f>V21</f>
        <v>NC</v>
      </c>
      <c r="AK183" s="26">
        <v>1</v>
      </c>
      <c r="AL183" s="26"/>
      <c r="AM183" s="27"/>
    </row>
  </sheetData>
  <mergeCells count="9">
    <mergeCell ref="AO2:AQ2"/>
    <mergeCell ref="A74:G74"/>
    <mergeCell ref="A75:E75"/>
    <mergeCell ref="AH2:AM2"/>
    <mergeCell ref="A2:G2"/>
    <mergeCell ref="A3:E3"/>
    <mergeCell ref="M2:S2"/>
    <mergeCell ref="U2:Y2"/>
    <mergeCell ref="AA2:AF2"/>
  </mergeCells>
  <phoneticPr fontId="7" type="noConversion"/>
  <pageMargins left="0.7" right="0.7" top="0.75" bottom="0.75" header="0.3" footer="0.3"/>
  <pageSetup paperSize="9" orientation="portrait" r:id="rId1"/>
  <ignoredErrors>
    <ignoredError sqref="AJ19 AJ49" formula="1"/>
  </ignoredError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8</vt:i4>
      </vt:variant>
      <vt:variant>
        <vt:lpstr>Plages nommées</vt:lpstr>
      </vt:variant>
      <vt:variant>
        <vt:i4>8</vt:i4>
      </vt:variant>
    </vt:vector>
  </HeadingPairs>
  <TitlesOfParts>
    <vt:vector size="16" baseType="lpstr">
      <vt:lpstr>Avant-propos</vt:lpstr>
      <vt:lpstr>Informations générales</vt:lpstr>
      <vt:lpstr>Audit flash</vt:lpstr>
      <vt:lpstr>Audit dossiers</vt:lpstr>
      <vt:lpstr>Audit terrain</vt:lpstr>
      <vt:lpstr>Résultats</vt:lpstr>
      <vt:lpstr>Plan d'actions</vt:lpstr>
      <vt:lpstr>Fichier analyses</vt:lpstr>
      <vt:lpstr>statut</vt:lpstr>
      <vt:lpstr>'Audit dossiers'!Zone_d_impression</vt:lpstr>
      <vt:lpstr>'Audit flash'!Zone_d_impression</vt:lpstr>
      <vt:lpstr>'Audit terrain'!Zone_d_impression</vt:lpstr>
      <vt:lpstr>'Avant-propos'!Zone_d_impression</vt:lpstr>
      <vt:lpstr>'Informations générales'!Zone_d_impression</vt:lpstr>
      <vt:lpstr>'Plan d''actions'!Zone_d_impression</vt:lpstr>
      <vt:lpstr>Résultats!Zone_d_impression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Cécile</dc:creator>
  <cp:lastModifiedBy>Cécile REYNIER</cp:lastModifiedBy>
  <cp:lastPrinted>2024-02-06T10:21:23Z</cp:lastPrinted>
  <dcterms:created xsi:type="dcterms:W3CDTF">2022-07-07T08:51:25Z</dcterms:created>
  <dcterms:modified xsi:type="dcterms:W3CDTF">2025-10-24T12:02:41Z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2025-10-20T10:02:44Z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2093c2a0-8580-4afe-a0f4-8490805d0931</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