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6465" windowWidth="28830" windowHeight="6525" activeTab="1"/>
  </bookViews>
  <sheets>
    <sheet name="Fiche" sheetId="4" r:id="rId1"/>
    <sheet name="DataBase" sheetId="1" r:id="rId2"/>
    <sheet name="Médianes" sheetId="3" state="hidden" r:id="rId3"/>
  </sheets>
  <definedNames>
    <definedName name="_xlnm._FilterDatabase" localSheetId="1" hidden="1">DataBase!$B$18:$Y$166</definedName>
    <definedName name="_xlnm.Print_Area" localSheetId="0">Fiche!$A$1:$J$62</definedName>
  </definedNames>
  <calcPr calcId="145621"/>
</workbook>
</file>

<file path=xl/calcChain.xml><?xml version="1.0" encoding="utf-8"?>
<calcChain xmlns="http://schemas.openxmlformats.org/spreadsheetml/2006/main">
  <c r="U139" i="1" l="1"/>
  <c r="V139" i="1"/>
  <c r="U137" i="1"/>
  <c r="V137" i="1" s="1"/>
  <c r="U136" i="1"/>
  <c r="V136" i="1"/>
  <c r="U95" i="1"/>
  <c r="V95" i="1"/>
  <c r="T147" i="1" l="1"/>
  <c r="T146" i="1"/>
  <c r="T148" i="1"/>
  <c r="T149" i="1"/>
  <c r="T9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9" i="1"/>
  <c r="E60" i="4" l="1"/>
  <c r="E58" i="4"/>
  <c r="E56" i="4"/>
  <c r="E32" i="4"/>
  <c r="C21" i="3" l="1" a="1"/>
  <c r="C21" i="3" s="1"/>
  <c r="D21" i="3" a="1"/>
  <c r="D21" i="3" s="1"/>
  <c r="E21" i="3" a="1"/>
  <c r="E21" i="3" s="1"/>
  <c r="F21" i="3" a="1"/>
  <c r="F21" i="3" s="1"/>
  <c r="G21" i="3" a="1"/>
  <c r="G21" i="3" s="1"/>
  <c r="H21" i="3" a="1"/>
  <c r="H21" i="3" s="1"/>
  <c r="I21" i="3" a="1"/>
  <c r="I21" i="3" s="1"/>
  <c r="C22" i="3" a="1"/>
  <c r="C22" i="3" s="1"/>
  <c r="D22" i="3" a="1"/>
  <c r="D22" i="3" s="1"/>
  <c r="E22" i="3" a="1"/>
  <c r="E22" i="3" s="1"/>
  <c r="F22" i="3" a="1"/>
  <c r="F22" i="3" s="1"/>
  <c r="G22" i="3" a="1"/>
  <c r="G22" i="3" s="1"/>
  <c r="H22" i="3" a="1"/>
  <c r="H22" i="3" s="1"/>
  <c r="I22" i="3" a="1"/>
  <c r="I22" i="3" s="1"/>
  <c r="C23" i="3" a="1"/>
  <c r="C23" i="3" s="1"/>
  <c r="D23" i="3" a="1"/>
  <c r="D23" i="3" s="1"/>
  <c r="E23" i="3" a="1"/>
  <c r="E23" i="3" s="1"/>
  <c r="F23" i="3" a="1"/>
  <c r="F23" i="3" s="1"/>
  <c r="G23" i="3" a="1"/>
  <c r="G23" i="3" s="1"/>
  <c r="H23" i="3" a="1"/>
  <c r="H23" i="3" s="1"/>
  <c r="I23" i="3" a="1"/>
  <c r="I23" i="3" s="1"/>
  <c r="C24" i="3" a="1"/>
  <c r="C24" i="3" s="1"/>
  <c r="D24" i="3" a="1"/>
  <c r="D24" i="3" s="1"/>
  <c r="E24" i="3" a="1"/>
  <c r="E24" i="3" s="1"/>
  <c r="F24" i="3" a="1"/>
  <c r="F24" i="3" s="1"/>
  <c r="G24" i="3" a="1"/>
  <c r="G24" i="3" s="1"/>
  <c r="H24" i="3" a="1"/>
  <c r="H24" i="3" s="1"/>
  <c r="I24" i="3" a="1"/>
  <c r="I24" i="3" s="1"/>
  <c r="C25" i="3" a="1"/>
  <c r="C25" i="3" s="1"/>
  <c r="D25" i="3" a="1"/>
  <c r="D25" i="3" s="1"/>
  <c r="E25" i="3" a="1"/>
  <c r="E25" i="3" s="1"/>
  <c r="F25" i="3" a="1"/>
  <c r="F25" i="3" s="1"/>
  <c r="G25" i="3" a="1"/>
  <c r="G25" i="3" s="1"/>
  <c r="H25" i="3" a="1"/>
  <c r="H25" i="3" s="1"/>
  <c r="I25" i="3" a="1"/>
  <c r="I25" i="3" s="1"/>
  <c r="C26" i="3" a="1"/>
  <c r="C26" i="3" s="1"/>
  <c r="D26" i="3" a="1"/>
  <c r="D26" i="3" s="1"/>
  <c r="E26" i="3" a="1"/>
  <c r="E26" i="3" s="1"/>
  <c r="F26" i="3" a="1"/>
  <c r="F26" i="3" s="1"/>
  <c r="G26" i="3" a="1"/>
  <c r="G26" i="3" s="1"/>
  <c r="H26" i="3" a="1"/>
  <c r="H26" i="3" s="1"/>
  <c r="I26" i="3" a="1"/>
  <c r="I26" i="3" s="1"/>
  <c r="C27" i="3" a="1"/>
  <c r="C27" i="3" s="1"/>
  <c r="D27" i="3" a="1"/>
  <c r="D27" i="3" s="1"/>
  <c r="E27" i="3" a="1"/>
  <c r="E27" i="3" s="1"/>
  <c r="F27" i="3" a="1"/>
  <c r="F27" i="3" s="1"/>
  <c r="G27" i="3" a="1"/>
  <c r="G27" i="3" s="1"/>
  <c r="H27" i="3" a="1"/>
  <c r="H27" i="3" s="1"/>
  <c r="I27" i="3" a="1"/>
  <c r="I27" i="3" s="1"/>
  <c r="C28" i="3" a="1"/>
  <c r="C28" i="3" s="1"/>
  <c r="D28" i="3" a="1"/>
  <c r="D28" i="3" s="1"/>
  <c r="E28" i="3" a="1"/>
  <c r="E28" i="3" s="1"/>
  <c r="F28" i="3" a="1"/>
  <c r="F28" i="3" s="1"/>
  <c r="G28" i="3" a="1"/>
  <c r="G28" i="3" s="1"/>
  <c r="H28" i="3" a="1"/>
  <c r="H28" i="3" s="1"/>
  <c r="I28" i="3" a="1"/>
  <c r="I28" i="3" s="1"/>
  <c r="C29" i="3" a="1"/>
  <c r="C29" i="3" s="1"/>
  <c r="D29" i="3" a="1"/>
  <c r="D29" i="3" s="1"/>
  <c r="E29" i="3" a="1"/>
  <c r="E29" i="3" s="1"/>
  <c r="F29" i="3" a="1"/>
  <c r="F29" i="3" s="1"/>
  <c r="G29" i="3" a="1"/>
  <c r="G29" i="3" s="1"/>
  <c r="H29" i="3" a="1"/>
  <c r="H29" i="3" s="1"/>
  <c r="I29" i="3" a="1"/>
  <c r="I29" i="3" s="1"/>
  <c r="C30" i="3" a="1"/>
  <c r="C30" i="3" s="1"/>
  <c r="D30" i="3" a="1"/>
  <c r="D30" i="3" s="1"/>
  <c r="E30" i="3" a="1"/>
  <c r="E30" i="3" s="1"/>
  <c r="F30" i="3" a="1"/>
  <c r="F30" i="3" s="1"/>
  <c r="G30" i="3" a="1"/>
  <c r="G30" i="3" s="1"/>
  <c r="H30" i="3" a="1"/>
  <c r="H30" i="3" s="1"/>
  <c r="I30" i="3" a="1"/>
  <c r="I30" i="3" s="1"/>
  <c r="D20" i="3" a="1"/>
  <c r="D20" i="3" s="1"/>
  <c r="E20" i="3" a="1"/>
  <c r="E20" i="3" s="1"/>
  <c r="F20" i="3" a="1"/>
  <c r="F20" i="3" s="1"/>
  <c r="G20" i="3" a="1"/>
  <c r="G20" i="3" s="1"/>
  <c r="H20" i="3" a="1"/>
  <c r="H20" i="3" s="1"/>
  <c r="I20" i="3" a="1"/>
  <c r="I20" i="3" s="1"/>
  <c r="C20" i="3" a="1"/>
  <c r="C20" i="3" s="1"/>
  <c r="C5" i="3" a="1"/>
  <c r="C5" i="3" s="1"/>
  <c r="D5" i="3" a="1"/>
  <c r="D5" i="3" s="1"/>
  <c r="E5" i="3" a="1"/>
  <c r="E5" i="3" s="1"/>
  <c r="F5" i="3" a="1"/>
  <c r="F5" i="3" s="1"/>
  <c r="G5" i="3" a="1"/>
  <c r="G5" i="3" s="1"/>
  <c r="H5" i="3" a="1"/>
  <c r="H5" i="3" s="1"/>
  <c r="I5" i="3" a="1"/>
  <c r="I5" i="3" s="1"/>
  <c r="C6" i="3" a="1"/>
  <c r="C6" i="3" s="1"/>
  <c r="D6" i="3" a="1"/>
  <c r="D6" i="3" s="1"/>
  <c r="E6" i="3" a="1"/>
  <c r="E6" i="3" s="1"/>
  <c r="F6" i="3" a="1"/>
  <c r="F6" i="3" s="1"/>
  <c r="G6" i="3" a="1"/>
  <c r="G6" i="3" s="1"/>
  <c r="H6" i="3" a="1"/>
  <c r="H6" i="3" s="1"/>
  <c r="I6" i="3" a="1"/>
  <c r="I6" i="3" s="1"/>
  <c r="C7" i="3" a="1"/>
  <c r="C7" i="3" s="1"/>
  <c r="D7" i="3" a="1"/>
  <c r="D7" i="3" s="1"/>
  <c r="E7" i="3" a="1"/>
  <c r="E7" i="3" s="1"/>
  <c r="F7" i="3" a="1"/>
  <c r="F7" i="3" s="1"/>
  <c r="G7" i="3" a="1"/>
  <c r="G7" i="3" s="1"/>
  <c r="H7" i="3" a="1"/>
  <c r="H7" i="3" s="1"/>
  <c r="I7" i="3" a="1"/>
  <c r="I7" i="3" s="1"/>
  <c r="C8" i="3" a="1"/>
  <c r="C8" i="3" s="1"/>
  <c r="D8" i="3" a="1"/>
  <c r="D8" i="3" s="1"/>
  <c r="E8" i="3" a="1"/>
  <c r="E8" i="3" s="1"/>
  <c r="F8" i="3" a="1"/>
  <c r="F8" i="3" s="1"/>
  <c r="G8" i="3" a="1"/>
  <c r="G8" i="3" s="1"/>
  <c r="H8" i="3" a="1"/>
  <c r="H8" i="3" s="1"/>
  <c r="I8" i="3" a="1"/>
  <c r="I8" i="3" s="1"/>
  <c r="C9" i="3" a="1"/>
  <c r="C9" i="3" s="1"/>
  <c r="D9" i="3" a="1"/>
  <c r="D9" i="3" s="1"/>
  <c r="E9" i="3" a="1"/>
  <c r="E9" i="3" s="1"/>
  <c r="F9" i="3" a="1"/>
  <c r="F9" i="3" s="1"/>
  <c r="G9" i="3" a="1"/>
  <c r="G9" i="3" s="1"/>
  <c r="H9" i="3" a="1"/>
  <c r="H9" i="3" s="1"/>
  <c r="I9" i="3" a="1"/>
  <c r="I9" i="3" s="1"/>
  <c r="C10" i="3" a="1"/>
  <c r="C10" i="3" s="1"/>
  <c r="D10" i="3" a="1"/>
  <c r="D10" i="3" s="1"/>
  <c r="E10" i="3" a="1"/>
  <c r="E10" i="3" s="1"/>
  <c r="F10" i="3" a="1"/>
  <c r="F10" i="3" s="1"/>
  <c r="G10" i="3" a="1"/>
  <c r="G10" i="3" s="1"/>
  <c r="H10" i="3" a="1"/>
  <c r="H10" i="3" s="1"/>
  <c r="I10" i="3" a="1"/>
  <c r="I10" i="3" s="1"/>
  <c r="C11" i="3" a="1"/>
  <c r="C11" i="3" s="1"/>
  <c r="D11" i="3" a="1"/>
  <c r="D11" i="3" s="1"/>
  <c r="E11" i="3" a="1"/>
  <c r="E11" i="3" s="1"/>
  <c r="F11" i="3" a="1"/>
  <c r="F11" i="3" s="1"/>
  <c r="G11" i="3" a="1"/>
  <c r="G11" i="3" s="1"/>
  <c r="H11" i="3" a="1"/>
  <c r="H11" i="3" s="1"/>
  <c r="I11" i="3" a="1"/>
  <c r="I11" i="3" s="1"/>
  <c r="C12" i="3" a="1"/>
  <c r="C12" i="3" s="1"/>
  <c r="D12" i="3" a="1"/>
  <c r="D12" i="3" s="1"/>
  <c r="E12" i="3" a="1"/>
  <c r="E12" i="3" s="1"/>
  <c r="F12" i="3" a="1"/>
  <c r="F12" i="3" s="1"/>
  <c r="G12" i="3" a="1"/>
  <c r="G12" i="3" s="1"/>
  <c r="H12" i="3" a="1"/>
  <c r="H12" i="3" s="1"/>
  <c r="I12" i="3" a="1"/>
  <c r="I12" i="3" s="1"/>
  <c r="D4" i="3" a="1"/>
  <c r="D4" i="3" s="1"/>
  <c r="E4" i="3" a="1"/>
  <c r="E4" i="3" s="1"/>
  <c r="F4" i="3" a="1"/>
  <c r="F4" i="3" s="1"/>
  <c r="G4" i="3" a="1"/>
  <c r="G4" i="3" s="1"/>
  <c r="H4" i="3" a="1"/>
  <c r="H4" i="3" s="1"/>
  <c r="I4" i="3" a="1"/>
  <c r="I4" i="3" s="1"/>
  <c r="C4" i="3" a="1"/>
  <c r="C4" i="3" s="1"/>
  <c r="U21" i="1"/>
  <c r="U22" i="1"/>
  <c r="U23" i="1"/>
  <c r="U24" i="1"/>
  <c r="U25" i="1"/>
  <c r="U26" i="1"/>
  <c r="U27" i="1"/>
  <c r="U28" i="1"/>
  <c r="U29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8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20" i="1"/>
  <c r="E31" i="4" l="1"/>
  <c r="U30" i="1"/>
  <c r="U19" i="1"/>
  <c r="D51" i="4" l="1"/>
  <c r="A29" i="4" l="1"/>
  <c r="G29" i="4" s="1"/>
  <c r="B30" i="4"/>
  <c r="C29" i="4" l="1"/>
  <c r="I28" i="4"/>
  <c r="H28" i="4"/>
  <c r="G28" i="4"/>
  <c r="F28" i="4"/>
  <c r="E28" i="4"/>
  <c r="D28" i="4"/>
  <c r="C28" i="4"/>
  <c r="G20" i="4"/>
  <c r="E20" i="4"/>
  <c r="D20" i="4"/>
  <c r="C20" i="4"/>
  <c r="F20" i="4"/>
  <c r="D15" i="4"/>
  <c r="G51" i="4" s="1"/>
  <c r="B20" i="1" l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D29" i="4" l="1"/>
  <c r="H29" i="4"/>
  <c r="E29" i="4"/>
  <c r="F29" i="4"/>
  <c r="I29" i="4"/>
  <c r="G30" i="4"/>
  <c r="I30" i="4"/>
  <c r="H30" i="4"/>
  <c r="D30" i="4"/>
  <c r="C30" i="4"/>
  <c r="F30" i="4"/>
  <c r="E30" i="4"/>
  <c r="D52" i="4" l="1"/>
  <c r="G52" i="4"/>
</calcChain>
</file>

<file path=xl/comments1.xml><?xml version="1.0" encoding="utf-8"?>
<comments xmlns="http://schemas.openxmlformats.org/spreadsheetml/2006/main">
  <authors>
    <author>GASTEBLED Xavier</author>
  </authors>
  <commentList>
    <comment ref="V15" authorId="0">
      <text>
        <r>
          <rPr>
            <b/>
            <sz val="9"/>
            <color indexed="81"/>
            <rFont val="Tahoma"/>
            <family val="2"/>
          </rPr>
          <t>decision issue du rapport de certification HAS v2014</t>
        </r>
      </text>
    </comment>
  </commentList>
</comments>
</file>

<file path=xl/sharedStrings.xml><?xml version="1.0" encoding="utf-8"?>
<sst xmlns="http://schemas.openxmlformats.org/spreadsheetml/2006/main" count="1226" uniqueCount="334">
  <si>
    <t>Définition de la stratégie</t>
  </si>
  <si>
    <t>Organisation interne</t>
  </si>
  <si>
    <t>Mobilisation des équipes</t>
  </si>
  <si>
    <t>Disponibilité des ressources</t>
  </si>
  <si>
    <t xml:space="preserve">Effectivité de la mise en œuvre </t>
  </si>
  <si>
    <t>Evaluation du fonctionnement</t>
  </si>
  <si>
    <t>Mise en place des actions d'amélioration</t>
  </si>
  <si>
    <t>PREVOIR</t>
  </si>
  <si>
    <t>METTRE EN ŒUVRE</t>
  </si>
  <si>
    <t>EVALUER</t>
  </si>
  <si>
    <t>AGIR</t>
  </si>
  <si>
    <t>Management de la prise en charge médicamenteuse du patient</t>
  </si>
  <si>
    <t>Non défini</t>
  </si>
  <si>
    <t>Fonctionnement de base</t>
  </si>
  <si>
    <t>Défini</t>
  </si>
  <si>
    <t>Maitrisé</t>
  </si>
  <si>
    <t>Optimisé</t>
  </si>
  <si>
    <t>Note</t>
  </si>
  <si>
    <t>Données brutes</t>
  </si>
  <si>
    <t>Réserve</t>
  </si>
  <si>
    <t>Obligation d'amélioration</t>
  </si>
  <si>
    <t>Recommandation d'amélioration</t>
  </si>
  <si>
    <t>Borne</t>
  </si>
  <si>
    <t xml:space="preserve">Statut </t>
  </si>
  <si>
    <t>Etablissement</t>
  </si>
  <si>
    <t>A : Certification</t>
  </si>
  <si>
    <t>B : Certification avec recommandation d'amélioration</t>
  </si>
  <si>
    <t>C : Certification avec obligation d'amélioration</t>
  </si>
  <si>
    <t>E : Non certification</t>
  </si>
  <si>
    <t>MCO</t>
  </si>
  <si>
    <t>SSR</t>
  </si>
  <si>
    <t>PSY</t>
  </si>
  <si>
    <t>HAD</t>
  </si>
  <si>
    <t>DIA</t>
  </si>
  <si>
    <t>Activité</t>
  </si>
  <si>
    <t xml:space="preserve">Lien Rapport de certification </t>
  </si>
  <si>
    <t>GHT</t>
  </si>
  <si>
    <t>1 - GHT Rouen Cœur de Seine</t>
  </si>
  <si>
    <t>2 - GHT Caux Maritime</t>
  </si>
  <si>
    <t>3 - GHT Val de Seine et plateaux de l'Eure</t>
  </si>
  <si>
    <t>4 - GHT Estuaire de la Seine</t>
  </si>
  <si>
    <t>5 - GHT Eure-Seine</t>
  </si>
  <si>
    <t>6 - GHT Normandie Centre</t>
  </si>
  <si>
    <t>7 - GHT Orne Perche Saosnois</t>
  </si>
  <si>
    <t>8 - GHT Les Collines de Normandie</t>
  </si>
  <si>
    <t>9 - GHT Groupe Hospitalier Mont Saint Michel</t>
  </si>
  <si>
    <t>10 - GHT Centre Manche</t>
  </si>
  <si>
    <t>11 - GHT Cotentin</t>
  </si>
  <si>
    <t>CH &gt; 300 lits</t>
  </si>
  <si>
    <t>Clinique &lt; 100 lits</t>
  </si>
  <si>
    <t>Clinique &gt; 100 lits</t>
  </si>
  <si>
    <t>Dialyse</t>
  </si>
  <si>
    <t>Aucun</t>
  </si>
  <si>
    <t>IMPR BOIS DE LEBISEY HEROUVILLE ST CLAIR</t>
  </si>
  <si>
    <t>X</t>
  </si>
  <si>
    <t>KORIAN THALATTA OUISTREHAM</t>
  </si>
  <si>
    <t>CRLCC FRANCOIS BACLESSE</t>
  </si>
  <si>
    <t>HOPITAL PRIVE SAINT MARTIN</t>
  </si>
  <si>
    <t>POLYCLINIQUE DU PARC</t>
  </si>
  <si>
    <t>HAD CROIX ROUGE CAEN</t>
  </si>
  <si>
    <t>HAD BAYEUX</t>
  </si>
  <si>
    <t>CH LISIEUX</t>
  </si>
  <si>
    <t>CH LA COTE FLEURIE</t>
  </si>
  <si>
    <t>CH PONT L'EVEQUE</t>
  </si>
  <si>
    <t>CH BAYEUX</t>
  </si>
  <si>
    <t>CH &lt; 100 lits</t>
  </si>
  <si>
    <t>CH 100 - 300 lits</t>
  </si>
  <si>
    <t>CH FALAISE</t>
  </si>
  <si>
    <t>CLINIQUE NOTRE DAME DE VIRE</t>
  </si>
  <si>
    <t>ADAPT MANOIR D'APRIGNY</t>
  </si>
  <si>
    <t>CLINIQUE KORIAN COTE NORMANDE SSR</t>
  </si>
  <si>
    <t>POLYCLINIQUE DE DEAUVILLE</t>
  </si>
  <si>
    <t>EPSM CAEN</t>
  </si>
  <si>
    <t>POLYCLINIQUE DE LISIEUX</t>
  </si>
  <si>
    <t>CHU CAEN</t>
  </si>
  <si>
    <t>CH VIRE</t>
  </si>
  <si>
    <t>Exigence atteinte</t>
  </si>
  <si>
    <t>Score maturité PECM HAS</t>
  </si>
  <si>
    <t>Lien rapport de certification 
v2014</t>
  </si>
  <si>
    <t>Score choisi selon méthode HAS "Guide méthodologique - Certification v 2014)</t>
  </si>
  <si>
    <t>CENTRE DE READAPTATION FONCTIONNELLE DE CAEN</t>
  </si>
  <si>
    <t>FONDATION DE LA MISERICORDE</t>
  </si>
  <si>
    <t>CLINIQUE CHIRURGICALE PASTEUR EVREUX</t>
  </si>
  <si>
    <t>CH VERNEUIL SUR AVRE</t>
  </si>
  <si>
    <t>CHI EURE SEINE EVREUX</t>
  </si>
  <si>
    <t>CH LES ANDELYS</t>
  </si>
  <si>
    <t>CH BERNAY</t>
  </si>
  <si>
    <t>CH GISORS</t>
  </si>
  <si>
    <t>NOUVEL HOPITAL DE NAVARRE</t>
  </si>
  <si>
    <t>SSR HOSTREA NOYERS</t>
  </si>
  <si>
    <t>CLINIQUE MARE O DANS</t>
  </si>
  <si>
    <t>CH PONT AUDEMER</t>
  </si>
  <si>
    <t>D : Sursis à statuer</t>
  </si>
  <si>
    <t>Réserves</t>
  </si>
  <si>
    <t xml:space="preserve"> HL DU NEUBOURG</t>
  </si>
  <si>
    <t>HL PIERRE HURABIELLE BOURG-ACHARD</t>
  </si>
  <si>
    <t>CLINIQUE DE BERGOUIGNAN</t>
  </si>
  <si>
    <t>CLINIQUE LA LOVIERE</t>
  </si>
  <si>
    <t>HAD EURE DE SEINE</t>
  </si>
  <si>
    <t>HL PACY SUR EURE</t>
  </si>
  <si>
    <t>n°</t>
  </si>
  <si>
    <t>ASSOCIATION HAD DE BERNAY ET DE PONT AUDEMER</t>
  </si>
  <si>
    <t>Finess</t>
  </si>
  <si>
    <t>CLINIQUE LE VALLON</t>
  </si>
  <si>
    <t>CLINIQUE LES BRUYERES</t>
  </si>
  <si>
    <t>CHP DU COTENTIN</t>
  </si>
  <si>
    <t xml:space="preserve">FONDATION BON SAUVEUR </t>
  </si>
  <si>
    <t>CH LE BON SAUVEUR</t>
  </si>
  <si>
    <t>CLINIQUE DU DR HENRI GUILLARD</t>
  </si>
  <si>
    <t>CH DE COUTANCES</t>
  </si>
  <si>
    <t>CH MEMORIAL SAINT-LO</t>
  </si>
  <si>
    <t>CH DE CARENTAN</t>
  </si>
  <si>
    <t>CRRRF LE NORMANDY</t>
  </si>
  <si>
    <t>CH AVRANCHES-GRANVILLE</t>
  </si>
  <si>
    <t>CH DE ST HILAIRE DU HARCOUET</t>
  </si>
  <si>
    <t>CH MORTAIN</t>
  </si>
  <si>
    <t>CH VILLEDIEU LES POELES</t>
  </si>
  <si>
    <t>HOPITAL DE SAINT JAMES</t>
  </si>
  <si>
    <t>KORIAN L'ESTRAN</t>
  </si>
  <si>
    <t>KORIAN WILLIAM HARVEY</t>
  </si>
  <si>
    <t>POLYCLINIQUE DE LA BAIE</t>
  </si>
  <si>
    <t>CH DE L'ESTRAN</t>
  </si>
  <si>
    <t>POLYCLINIQUE DE LA MANCHE-SAINT LO</t>
  </si>
  <si>
    <t>POLYCLINIQUE DU COTENTIN</t>
  </si>
  <si>
    <t>CH ARGENTAN</t>
  </si>
  <si>
    <t>HAD ORNE EST</t>
  </si>
  <si>
    <t>CH FLERS</t>
  </si>
  <si>
    <t>CMPR BAGNOLES DE L'ORNE</t>
  </si>
  <si>
    <t>SSR LE PARC</t>
  </si>
  <si>
    <t>CENTRE PSYCHOTHERAPIQUE DE L'ORNE</t>
  </si>
  <si>
    <t>CH MARGUERITE DE LORRAINE</t>
  </si>
  <si>
    <t>HOPITAL LOCAL SEES</t>
  </si>
  <si>
    <t>CH DE BELLEME</t>
  </si>
  <si>
    <t>CHIC ALENCON-MAMERS</t>
  </si>
  <si>
    <t>HAD ARGENTAN</t>
  </si>
  <si>
    <t>CH DE L'AIGLE</t>
  </si>
  <si>
    <t>CENTRE DE MEDECINE PHYSIQUE ET DE READAPTATION LA CLAIRIERE</t>
  </si>
  <si>
    <t>HOSPITALISATION A DOMICILE 61</t>
  </si>
  <si>
    <t>CHIC DES ANDAINES</t>
  </si>
  <si>
    <t>HOPITAL MARESCOT</t>
  </si>
  <si>
    <t>CLINIQUE D'ALENCON</t>
  </si>
  <si>
    <t>CLINIQUE SAINT DOMINIQUE</t>
  </si>
  <si>
    <t>CH DE DIEPPE</t>
  </si>
  <si>
    <t>CLINIQUE DES AUBEPINES</t>
  </si>
  <si>
    <t>CLINIQUE GUILLAUME</t>
  </si>
  <si>
    <t>CLINIQUE SAINT ANTOINE</t>
  </si>
  <si>
    <t>CMPR LES HERBIERS</t>
  </si>
  <si>
    <t>HOPITAL CROIX ROUGE FRANCAISE</t>
  </si>
  <si>
    <t>CENTRE HENRI BECQUEREL</t>
  </si>
  <si>
    <t>CLINIQUE DE L'EUROPE</t>
  </si>
  <si>
    <t>CLINIQUE MATHILDE</t>
  </si>
  <si>
    <t>CLINIQUE SAINT HILAIRE</t>
  </si>
  <si>
    <t>CLINIQUE LE CHÂTEAU BLANC</t>
  </si>
  <si>
    <t>CH ASSELIN HEDELIN</t>
  </si>
  <si>
    <t>CH F. LANGLOIS</t>
  </si>
  <si>
    <t>CH PASTEUR VALLERY RADOT</t>
  </si>
  <si>
    <t>CHS DU ROUVRAY</t>
  </si>
  <si>
    <t>CHU DE ROUEN</t>
  </si>
  <si>
    <t>CH DU BELVEDERE</t>
  </si>
  <si>
    <t>CH DU BOIS PETIT</t>
  </si>
  <si>
    <t>CH DURECU-LAVOISIER</t>
  </si>
  <si>
    <t>CLINIQUE DES ESSARTS</t>
  </si>
  <si>
    <t>CHI ELBEUF LOUVIERS VAL DE REUIL</t>
  </si>
  <si>
    <t>CLINIQUE DE L'ABBAYE</t>
  </si>
  <si>
    <t>GROUPE HOSPITALIER DU HAVRE</t>
  </si>
  <si>
    <t>CHI CAUX VALLEE DE SEINE</t>
  </si>
  <si>
    <t>CH DE SAINT ROMAIN DE COLBOSC</t>
  </si>
  <si>
    <t>CENTRE DE REEDUCATION DE LA HEVE</t>
  </si>
  <si>
    <t>CENTRE DE SANTE MENTALE - HDJ DE ROUEN</t>
  </si>
  <si>
    <t>CENTRE DE SOINS DE SUITE ET DE READAPTATION DE LA ROSERAIE</t>
  </si>
  <si>
    <t>CLINIQUE DU CAUX LITTORAL</t>
  </si>
  <si>
    <t>CENTRE DE SOINS DE SUITE ET DE READAPTATION LADAPT HN</t>
  </si>
  <si>
    <t>CLINIQUE MEGIVAL</t>
  </si>
  <si>
    <t>CLINIQUE DU CEDRE</t>
  </si>
  <si>
    <t>UDM ET DIALYSE A DOMICILE ANIDER</t>
  </si>
  <si>
    <t>INSTITUT DE JOUR ALFRED BINET</t>
  </si>
  <si>
    <t>CLINIQUE TOUS VENTS LILLEBONNE</t>
  </si>
  <si>
    <t>CENTRE HOSPITALIER DE EU</t>
  </si>
  <si>
    <t>CLINIQUE OCEANE</t>
  </si>
  <si>
    <t>CSSR LES JONQUILLES</t>
  </si>
  <si>
    <t>CH DE GOURNAY EN BRAY</t>
  </si>
  <si>
    <t>HOPITAL PRIVE DE L'ESTUAIRE</t>
  </si>
  <si>
    <t>CHI DU PAYS DES HAUTES FALAISES</t>
  </si>
  <si>
    <t>CLINIQUE CHIRURGICALE D'YVETOT</t>
  </si>
  <si>
    <t>CLINIQUE LES ORMEAUX</t>
  </si>
  <si>
    <t>HL DE SAINT VALERY EN CAUX</t>
  </si>
  <si>
    <t>HAD CAUX MARITIME</t>
  </si>
  <si>
    <t>Typologie</t>
  </si>
  <si>
    <t>Médiane</t>
  </si>
  <si>
    <t>Dép.</t>
  </si>
  <si>
    <t>1 - Sélectionner le département -&gt;</t>
  </si>
  <si>
    <t>2 - Sélectionner l'établissement -&gt;</t>
  </si>
  <si>
    <t>GHT -&gt;</t>
  </si>
  <si>
    <t>Certification HAS v2014
-
Management de la PECM</t>
  </si>
  <si>
    <t>Activité(s):</t>
  </si>
  <si>
    <t>Management de la prise en charge médicamenteuse:</t>
  </si>
  <si>
    <t>% d'aboutissement sur le processus</t>
  </si>
  <si>
    <t>Décision processus PECM HAS</t>
  </si>
  <si>
    <t>Niveau décision certification HAS v2014</t>
  </si>
  <si>
    <t>Lien vers le rapport de certification:</t>
  </si>
  <si>
    <t>Certification HAS</t>
  </si>
  <si>
    <t>Médiane même catégorie</t>
  </si>
  <si>
    <t>Cliquez ici pour enregistrer la fiche PDF de l'établissement</t>
  </si>
  <si>
    <t>chemin</t>
  </si>
  <si>
    <t>Score de maturité du processus (%)</t>
  </si>
  <si>
    <t xml:space="preserve">Niveau décision initial V2014 HAS final </t>
  </si>
  <si>
    <t>Additif après modalités de suivi</t>
  </si>
  <si>
    <t>Lien rapport initial et visites de suivi changer le lien vers HAS (initial + additifs)</t>
  </si>
  <si>
    <t>https://www.has-sante.fr/portail/jcms/c_264042/fr/hopital-local-du-neubourg</t>
  </si>
  <si>
    <t>https://www.has-sante.fr/portail/jcms/c_261160/fr/institut-de-medecine-physique-et-de-readaptation-du-bois-de-lebisey-herouville-saint-clair</t>
  </si>
  <si>
    <t>https://www.has-sante.fr/portail/jcms/c_260736/fr/korian-thalatta</t>
  </si>
  <si>
    <t>https://www.has-sante.fr/portail/jcms/c_263979/fr/centre-hospitalier-de-pont-l-eveque</t>
  </si>
  <si>
    <t>https://www.has-sante.fr/portail/jcms/c_264651/fr/adapt-le-manoir-d-aprigny</t>
  </si>
  <si>
    <t>https://www.has-sante.fr/portail/jcms/c_1367985/fr/clinique-korian-cote-normande</t>
  </si>
  <si>
    <t>https://www.has-sante.fr/portail/jcms/c_263232/fr/centre-hospitalier-saint-jacques</t>
  </si>
  <si>
    <t>https://www.has-sante.fr/portail/jcms/c_261499/fr/centre-de-soins-de-suite-et-de-longue-duree-hostrea</t>
  </si>
  <si>
    <t>https://www.has-sante.fr/portail/jcms/c_265610/fr/hopital-local-pierre-hurabielle-bourg-achard</t>
  </si>
  <si>
    <t>https://www.has-sante.fr/portail/jcms/c_264051/fr/hopital-la-musse</t>
  </si>
  <si>
    <t>HOPITAL LA MUSSE</t>
  </si>
  <si>
    <t>https://www.has-sante.fr/portail/jcms/c_264852/fr/clinique-le-vallon</t>
  </si>
  <si>
    <t>https://www.has-sante.fr/portail/jcms/c_261701/fr/clinique-les-bruyeres</t>
  </si>
  <si>
    <t>https://www.has-sante.fr/portail/jcms/c_259268/fr/etablissement-de-medecine-physique-reeducation-et-readaptation-en-milieu-marin-empr-le-normandy</t>
  </si>
  <si>
    <t>https://www.has-sante.fr/portail/jcms/c_263862/fr/centre-hospitalier-de-villedieu-les-poeles</t>
  </si>
  <si>
    <t>https://www.has-sante.fr/portail/jcms/c_259301/fr/korian-l-estran</t>
  </si>
  <si>
    <t>https://www.has-sante.fr/portail/jcms/c_260066/fr/centre-william-harvey</t>
  </si>
  <si>
    <t>https://www.has-sante.fr/portail/jcms/c_259244/fr/centre-de-medecine-physique-et-de-readaptation-de-bagnoles-de-l-orne</t>
  </si>
  <si>
    <t>https://www.has-sante.fr/portail/jcms/c_261508/fr/centre-de-soins-de-suite-le-parc</t>
  </si>
  <si>
    <t>https://www.has-sante.fr/portail/jcms/c_418895/fr/hopital-local-de-belleme</t>
  </si>
  <si>
    <t>https://www.has-sante.fr/portail/jcms/c_264813/fr/centre-de-medecine-physique-et-de-readaptation-la-clairiere</t>
  </si>
  <si>
    <t>https://www.has-sante.fr/portail/jcms/c_465418/fr/centre-de-readaptation-fonctionnelle-de-caen</t>
  </si>
  <si>
    <t>https://www.has-sante.fr/portail/jcms/c_797291/fr/clinique-la-loviere</t>
  </si>
  <si>
    <t>https://www.has-sante.fr/portail/jcms/c_456954/fr/hopital-marescot</t>
  </si>
  <si>
    <t>https://www.has-sante.fr/portail/jcms/c_2843665/fr/clinique-guillaume</t>
  </si>
  <si>
    <t>https://www.has-sante.fr/portail/jcms/c_260051/fr/centre-de-medecine-physique-et-de-readaptation-les-herbiers</t>
  </si>
  <si>
    <t>https://www.has-sante.fr/portail/jcms/c_261939/fr/clinique-le-chateau-blanc</t>
  </si>
  <si>
    <t>https://www.has-sante.fr/portail/jcms/c_447977/fr/centre-hospitalier-de-barentin</t>
  </si>
  <si>
    <t>https://www.has-sante.fr/portail/jcms/c_259679/fr/centre-hospitalier-du-bois-petit</t>
  </si>
  <si>
    <t>https://www.has-sante.fr/portail/jcms/c_261568/fr/centre-hospitalier-durecu-lavoisier</t>
  </si>
  <si>
    <t>https://www.has-sante.fr/portail/jcms/c_262584/fr/hopital-local-de-saint-romain-de-colbosc</t>
  </si>
  <si>
    <t>https://www.has-sante.fr/portail/jcms/c_1275800/fr/centre-de-reeducation-de-la-heve</t>
  </si>
  <si>
    <t>https://www.has-sante.fr/portail/jcms/c_259112/fr/centre-de-convalescence-de-la-roseraie</t>
  </si>
  <si>
    <t>https://www.has-sante.fr/portail/jcms/c_260739/fr/etablissement-soins-de-suite-du-caux-littoral</t>
  </si>
  <si>
    <t>https://www.has-sante.fr/portail/jcms/c_454017/fr/c-s-s-r-l-adapt-haute-normandie</t>
  </si>
  <si>
    <t>https://www.has-sante.fr/portail/jcms/c_266357/fr/cssr-les-jonquilles</t>
  </si>
  <si>
    <t>https://www.has-sante.fr/portail/jcms/c_454015/fr/centre-hospitalier-de-gournay-en-bray</t>
  </si>
  <si>
    <t>https://www.has-sante.fr/portail/jcms/c_265517/fr/hopital-local-du-grand-large-saint-valery-en-caux</t>
  </si>
  <si>
    <t>https://www.has-sante.fr/portail/jcms/c_458832/fr/etablissement-public-de-sante-caen</t>
  </si>
  <si>
    <t>https://www.has-sante.fr/portail/jcms/c_263301/fr/centre-hospitalier-specialise-de-navarre</t>
  </si>
  <si>
    <t>https://www.has-sante.fr/portail/jcms/c_264780/fr/clinique-de-la-mare-o-dans</t>
  </si>
  <si>
    <t>https://www.has-sante.fr/portail/jcms/c_260760/fr/fondation-bon-sauveur</t>
  </si>
  <si>
    <t>https://www.has-sante.fr/portail/jcms/c_259868/fr/centre-hospitalier-specialise-le-bon-sauveur</t>
  </si>
  <si>
    <t>https://www.has-sante.fr/portail/jcms/c_447992/fr/centre-hospitalier-de-l-estran</t>
  </si>
  <si>
    <t>https://www.has-sante.fr/portail/jcms/c_260039/fr/centre-psychotherapique-de-l-orne</t>
  </si>
  <si>
    <t>https://www.has-sante.fr/portail/jcms/c_262659/fr/centre-hospitalier-du-rouvray</t>
  </si>
  <si>
    <t>https://www.has-sante.fr/portail/jcms/c_262164/fr/centre-de-sante-mentale-hopital-de-jour-de-rouen</t>
  </si>
  <si>
    <t>https://www.has-sante.fr/portail/jcms/c_264693/fr/institut-de-jour-alfred-binet</t>
  </si>
  <si>
    <t>https://www.has-sante.fr/portail/jcms/c_1744406/fr/clinique-oceane</t>
  </si>
  <si>
    <t>https://www.has-sante.fr/portail/jcms/c_664200/fr/service-d-hospitalisation-a-domicile-bayeux</t>
  </si>
  <si>
    <t>https://www.has-sante.fr/portail/jcms/c_811095/fr/had-croix-rouge-francaise-caen</t>
  </si>
  <si>
    <t>https://www.has-sante.fr/portail/jcms/c_1365878/fr/had-eure-seine</t>
  </si>
  <si>
    <t>https://www.has-sante.fr/portail/jcms/c_1758789/fr/association-had-de-bernay-et-de-pont-audemer</t>
  </si>
  <si>
    <t>https://www.has-sante.fr/portail/jcms/c_2619158/fr/hospitalisation-a-domicile-orne-est</t>
  </si>
  <si>
    <t>https://www.has-sante.fr/portail/jcms/c_1054089/fr/service-d-hospitalisation-a-domicile-argentan</t>
  </si>
  <si>
    <t>https://www.has-sante.fr/portail/jcms/c_1048891/fr/hospitalisation-a-domicile-61-had-61</t>
  </si>
  <si>
    <t>https://www.has-sante.fr/portail/jcms/c_873882/fr/adir-had-caux-maritime</t>
  </si>
  <si>
    <t>https://www.has-sante.fr/portail/jcms/c_265011/fr/udm-et-dialyse-a-domicile-ass-anider</t>
  </si>
  <si>
    <t>https://www.has-sante.fr/portail/jcms/c_259838/fr/hopital-prive-saint-martin-caen</t>
  </si>
  <si>
    <t>https://www.has-sante.fr/portail/jcms/c_261945/fr/polyclinique-du-parc-caen</t>
  </si>
  <si>
    <t>https://www.has-sante.fr/portail/jcms/c_475382/fr/polyclinique-de-deauville</t>
  </si>
  <si>
    <t>https://www.has-sante.fr/portail/jcms/c_419197/fr/clinique-de-la-misericorde</t>
  </si>
  <si>
    <t>https://www.has-sante.fr/portail/jcms/c_460231/fr/clinique-bergouignan</t>
  </si>
  <si>
    <t>https://www.has-sante.fr/portail/jcms/c_263298/fr/polyclinique-de-la-baie</t>
  </si>
  <si>
    <t>https://www.has-sante.fr/portail/jcms/c_264906/fr/polyclinique-du-cotentin</t>
  </si>
  <si>
    <t>https://www.has-sante.fr/portail/jcms/c_260159/fr/clinique-de-l-europe-rouen</t>
  </si>
  <si>
    <t>https://www.has-sante.fr/portail/jcms/c_261951/fr/clinique-mathilde</t>
  </si>
  <si>
    <t>https://www.has-sante.fr/portail/jcms/c_516313/fr/clinique-saint-hilaire</t>
  </si>
  <si>
    <t>https://www.has-sante.fr/portail/jcms/c_915002/fr/clinique-megival</t>
  </si>
  <si>
    <t>https://www.has-sante.fr/portail/jcms/c_266126/fr/clinique-du-cedre</t>
  </si>
  <si>
    <t>https://www.has-sante.fr/portail/jcms/c_262371/fr/clinique-notre-dame</t>
  </si>
  <si>
    <t>https://www.has-sante.fr/portail/jcms/c_447983/fr/polyclinique-de-lisieux</t>
  </si>
  <si>
    <t>https://www.has-sante.fr/portail/jcms/c_262938/fr/clinique-chirurgicale-pasteur</t>
  </si>
  <si>
    <t>https://www.has-sante.fr/portail/jcms/c_260282/fr/clinique-du-docteur-henry-guillard</t>
  </si>
  <si>
    <t>https://www.has-sante.fr/portail/jcms/c_264243/fr/polyclinique-de-la-manche-saint-lo</t>
  </si>
  <si>
    <t>https://www.has-sante.fr/portail/jcms/c_266144/fr/clinique-d-alencon</t>
  </si>
  <si>
    <t>https://www.has-sante.fr/portail/jcms/c_265952/fr/clinique-saint-dominique-flers</t>
  </si>
  <si>
    <t>https://www.has-sante.fr/portail/jcms/c_264369/fr/clinique-les-aubepines</t>
  </si>
  <si>
    <t>https://www.has-sante.fr/portail/jcms/c_262317/fr/clinique-saint-antoine-bois-guillaume</t>
  </si>
  <si>
    <t>https://www.has-sante.fr/portail/jcms/c_262419/fr/clinique-des-essarts</t>
  </si>
  <si>
    <t>https://www.has-sante.fr/portail/jcms/c_666499/fr/clinique-de-l-abbaye-fecamp</t>
  </si>
  <si>
    <t>https://www.has-sante.fr/portail/jcms/c_265817/fr/clinique-tous-vents</t>
  </si>
  <si>
    <t>https://www.has-sante.fr/portail/jcms/c_263019/fr/clinique-chirurgicale-d-yvetot</t>
  </si>
  <si>
    <t>https://www.has-sante.fr/portail/jcms/c_259364/fr/centre-francois-baclesse</t>
  </si>
  <si>
    <t>https://www.has-sante.fr/portail/jcms/c_1262759/fr/centre-hospitalier-de-la-cote-fleurie</t>
  </si>
  <si>
    <t>https://www.has-sante.fr/portail/jcms/c_259493/fr/centre-hospitalier-de-falaise</t>
  </si>
  <si>
    <t>https://www.has-sante.fr/portail/jcms/c_264159/fr/centre-hospitalier-de-vire</t>
  </si>
  <si>
    <t>https://www.has-sante.fr/portail/jcms/c_266159/fr/centre-hospitalier-de-gisors</t>
  </si>
  <si>
    <t>https://www.has-sante.fr/portail/jcms/c_265442/fr/centre-hospitalier-de-coutances</t>
  </si>
  <si>
    <t>https://www.has-sante.fr/portail/jcms/c_259409/fr/centre-hospitalier-d-argentan</t>
  </si>
  <si>
    <t>https://www.has-sante.fr/portail/jcms/c_259766/fr/centre-hospitalier-de-flers</t>
  </si>
  <si>
    <t>https://www.has-sante.fr/portail/jcms/c_264303/fr/centre-hospitalier-de-l-aigle</t>
  </si>
  <si>
    <t>https://www.has-sante.fr/portail/jcms/c_259154/fr/centre-henri-becquerel</t>
  </si>
  <si>
    <t>https://www.has-sante.fr/portail/jcms/c_262109/fr/chi-caux-vallee-de-seine</t>
  </si>
  <si>
    <t>https://www.has-sante.fr/portail/jcms/c_514947/fr/hopital-prive-de-l-estuaire</t>
  </si>
  <si>
    <t>https://www.has-sante.fr/portail/jcms/c_590744/fr/centre-hospitalier-intercommunal-du-pays-des-hautes-falaises-fecamp</t>
  </si>
  <si>
    <t>https://www.has-sante.fr/portail/jcms/c_482180/fr/clinique-des-ormeaux</t>
  </si>
  <si>
    <t>https://www.has-sante.fr/portail/jcms/c_266189/fr/centre-hospitalier-robert-bisson</t>
  </si>
  <si>
    <t>https://www.has-sante.fr/portail/jcms/c_705121/fr/centre-hospitalier-de-bayeux</t>
  </si>
  <si>
    <t>https://www.has-sante.fr/portail/jcms/c_262359/fr/centre-hospitalier-universitaire-de-caen</t>
  </si>
  <si>
    <t>https://www.has-sante.fr/portail/jcms/c_418596/fr/centre-hospitalier-intercommunal-eure-seine-site-d-evreux</t>
  </si>
  <si>
    <t>https://www.has-sante.fr/portail/jcms/c_264021/fr/centre-hospitalier-public-du-cotentin</t>
  </si>
  <si>
    <t>https://www.has-sante.fr/portail/jcms/c_265973/fr/centre-hospitalier-memorial-france-etats-unis-de-saint-lo</t>
  </si>
  <si>
    <t>https://www.has-sante.fr/portail/jcms/c_2787104/fr/centre-hospitalier-de-saint-hilaire-du-harcouet-centre-hospitalier-d-avranches-granville-l-hopital-local-de-mortain</t>
  </si>
  <si>
    <t>https://www.has-sante.fr/portail/jcms/c_266243/fr/centre-hospitalier-intercommunal-chic-alencon-mamers</t>
  </si>
  <si>
    <t>https://www.has-sante.fr/portail/jcms/c_259475/fr/centre-hospitalier-de-dieppe</t>
  </si>
  <si>
    <t>https://www.has-sante.fr/portail/jcms/c_262524/fr/hopital-croix-rouge-francaise</t>
  </si>
  <si>
    <t>https://www.has-sante.fr/portail/jcms/c_263145/fr/centre-hospitalier-universitaire-hopitaux-de-rouen</t>
  </si>
  <si>
    <t>https://www.has-sante.fr/portail/jcms/c_259760/fr/centre-hospitalier-intercommunal-elbeuf-louviers-val-de-reuil</t>
  </si>
  <si>
    <t>https://www.has-sante.fr/portail/jcms/c_260790/fr/groupe-hospitalier-du-havre</t>
  </si>
  <si>
    <t>https://www.has-sante.fr/portail/jcms/c_261556/fr/centre-hospitalier-de-verneuil-sur-avre</t>
  </si>
  <si>
    <t>https://www.has-sante.fr/portail/jcms/c_262070/fr/centre-hospitalier-anne-de-ticheville</t>
  </si>
  <si>
    <t>https://www.has-sante.fr/portail/jcms/c_261791/fr/hopital-local-de-pacy-sur-eure</t>
  </si>
  <si>
    <t>https://www.has-sante.fr/portail/jcms/c_264930/fr/hopital-local-de-carentan</t>
  </si>
  <si>
    <t>https://www.has-sante.fr/portail/jcms/c_261800/fr/hopital-de-saint-james</t>
  </si>
  <si>
    <t>https://www.has-sante.fr/portail/jcms/c_265775/fr/centre-hospitalier-marguerite-de-lorraine</t>
  </si>
  <si>
    <t>https://www.has-sante.fr/portail/jcms/c_263337/fr/centre-hospitalier-de-sees</t>
  </si>
  <si>
    <t>https://www.has-sante.fr/portail/jcms/c_458822/fr/centre-hospitalier-intercommunal-des-andaines</t>
  </si>
  <si>
    <t>https://www.has-sante.fr/portail/jcms/c_260923/fr/centre-hospitalier-asselin-hedelin</t>
  </si>
  <si>
    <t>https://www.has-sante.fr/portail/jcms/c_458057/fr/centre-hospitalier-f-langlois</t>
  </si>
  <si>
    <t>https://www.has-sante.fr/portail/jcms/c_263124/fr/centre-hospitalier-du-belvedere</t>
  </si>
  <si>
    <t>https://www.has-sante.fr/portail/jcms/c_545839/fr/centre-hospitalier-de-eu</t>
  </si>
  <si>
    <t>Niveau d'Avis sur la thématique PECM HAS</t>
  </si>
  <si>
    <t xml:space="preserve">Decision HAS sur le processus PECM
</t>
  </si>
  <si>
    <t>HL</t>
  </si>
  <si>
    <t>Certification des établissements de santé de Normandie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</si>
</sst>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i/>
      <sz val="10"/>
      <name val="Arial"/>
      <family val="2"/>
    </font>
    <font>
      <b/>
      <i/>
      <sz val="20"/>
      <color rgb="FF92D050"/>
      <name val="Calibri"/>
      <family val="2"/>
      <scheme val="minor"/>
    </font>
    <font>
      <b/>
      <sz val="10"/>
      <name val="Arial"/>
      <family val="2"/>
    </font>
    <font>
      <i/>
      <sz val="10"/>
      <color theme="7" tint="-0.249977111117893"/>
      <name val="Arial"/>
      <family val="2"/>
    </font>
    <font>
      <b/>
      <u/>
      <sz val="11"/>
      <color theme="1"/>
      <name val="Calibri"/>
      <family val="2"/>
      <scheme val="minor"/>
    </font>
    <font>
      <i/>
      <u/>
      <sz val="10"/>
      <color theme="3" tint="0.39997558519241921"/>
      <name val="Arial"/>
      <family val="2"/>
    </font>
    <font>
      <i/>
      <sz val="8"/>
      <name val="Calibri"/>
      <family val="2"/>
      <scheme val="minor"/>
    </font>
    <font>
      <i/>
      <sz val="8"/>
      <color theme="6" tint="-0.249977111117893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3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i/>
      <sz val="10"/>
      <color theme="6" tint="-0.249977111117893"/>
      <name val="Calibri"/>
      <family val="2"/>
      <scheme val="minor"/>
    </font>
    <font>
      <b/>
      <i/>
      <sz val="10"/>
      <color theme="3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indexed="81"/>
      <name val="Tahoma"/>
      <family val="2"/>
    </font>
    <font>
      <b/>
      <sz val="36"/>
      <color theme="1"/>
      <name val="Calibri"/>
      <family val="2"/>
      <scheme val="minor"/>
    </font>
    <font>
      <sz val="10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9" fillId="0" borderId="0" applyNumberFormat="0" applyFont="0" applyFill="0" applyBorder="0" applyAlignment="0" applyProtection="0"/>
  </cellStyleXfs>
  <cellXfs count="24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3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8" borderId="43" xfId="0" applyFont="1" applyFill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8" borderId="44" xfId="0" applyFont="1" applyFill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8" borderId="45" xfId="0" applyFont="1" applyFill="1" applyBorder="1" applyAlignment="1">
      <alignment horizontal="center"/>
    </xf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4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6" borderId="24" xfId="0" applyFont="1" applyFill="1" applyBorder="1" applyAlignment="1">
      <alignment horizontal="center"/>
    </xf>
    <xf numFmtId="0" fontId="3" fillId="0" borderId="26" xfId="0" applyFont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34" xfId="0" applyFont="1" applyFill="1" applyBorder="1" applyAlignment="1">
      <alignment horizontal="center"/>
    </xf>
    <xf numFmtId="0" fontId="2" fillId="0" borderId="3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34" xfId="0" applyFont="1" applyFill="1" applyBorder="1" applyAlignment="1">
      <alignment horizontal="center"/>
    </xf>
    <xf numFmtId="0" fontId="0" fillId="0" borderId="0" xfId="0" applyBorder="1"/>
    <xf numFmtId="9" fontId="2" fillId="0" borderId="0" xfId="0" applyNumberFormat="1" applyFont="1" applyBorder="1" applyAlignment="1">
      <alignment horizontal="center"/>
    </xf>
    <xf numFmtId="0" fontId="4" fillId="9" borderId="0" xfId="0" applyFont="1" applyFill="1" applyAlignment="1">
      <alignment horizontal="center" vertical="center"/>
    </xf>
    <xf numFmtId="0" fontId="4" fillId="9" borderId="48" xfId="0" applyFont="1" applyFill="1" applyBorder="1" applyAlignment="1">
      <alignment horizontal="center" vertical="center"/>
    </xf>
    <xf numFmtId="0" fontId="4" fillId="9" borderId="48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0" fillId="0" borderId="0" xfId="3" applyFont="1" applyAlignment="1">
      <alignment horizontal="right" vertical="center"/>
    </xf>
    <xf numFmtId="0" fontId="9" fillId="0" borderId="0" xfId="3"/>
    <xf numFmtId="0" fontId="9" fillId="0" borderId="0" xfId="3" applyFont="1" applyAlignment="1">
      <alignment horizontal="right" vertical="center"/>
    </xf>
    <xf numFmtId="0" fontId="12" fillId="0" borderId="49" xfId="3" applyFont="1" applyFill="1" applyBorder="1" applyAlignment="1" applyProtection="1">
      <alignment vertical="center"/>
      <protection locked="0"/>
    </xf>
    <xf numFmtId="0" fontId="12" fillId="0" borderId="0" xfId="3" applyFont="1" applyFill="1" applyBorder="1" applyAlignment="1" applyProtection="1">
      <alignment vertical="center"/>
      <protection locked="0"/>
    </xf>
    <xf numFmtId="0" fontId="10" fillId="0" borderId="49" xfId="3" applyFont="1" applyFill="1" applyBorder="1" applyAlignment="1" applyProtection="1">
      <alignment vertical="center"/>
      <protection locked="0"/>
    </xf>
    <xf numFmtId="0" fontId="13" fillId="0" borderId="0" xfId="3" applyFont="1" applyAlignment="1">
      <alignment horizontal="right" vertical="center"/>
    </xf>
    <xf numFmtId="0" fontId="8" fillId="0" borderId="0" xfId="0" applyFont="1"/>
    <xf numFmtId="0" fontId="14" fillId="0" borderId="0" xfId="0" applyFont="1"/>
    <xf numFmtId="0" fontId="0" fillId="0" borderId="1" xfId="0" applyBorder="1" applyAlignment="1">
      <alignment horizontal="center"/>
    </xf>
    <xf numFmtId="0" fontId="0" fillId="0" borderId="51" xfId="0" applyBorder="1"/>
    <xf numFmtId="0" fontId="0" fillId="0" borderId="0" xfId="0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0" xfId="3" applyFont="1" applyAlignment="1">
      <alignment horizontal="left" vertical="center"/>
    </xf>
    <xf numFmtId="0" fontId="0" fillId="0" borderId="0" xfId="0" applyAlignment="1">
      <alignment horizontal="right"/>
    </xf>
    <xf numFmtId="0" fontId="12" fillId="11" borderId="1" xfId="3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right"/>
    </xf>
    <xf numFmtId="0" fontId="0" fillId="0" borderId="21" xfId="0" applyBorder="1"/>
    <xf numFmtId="0" fontId="0" fillId="0" borderId="22" xfId="0" applyBorder="1"/>
    <xf numFmtId="0" fontId="0" fillId="0" borderId="52" xfId="0" applyBorder="1"/>
    <xf numFmtId="0" fontId="0" fillId="0" borderId="53" xfId="0" applyBorder="1"/>
    <xf numFmtId="0" fontId="0" fillId="0" borderId="47" xfId="0" applyBorder="1"/>
    <xf numFmtId="0" fontId="0" fillId="8" borderId="1" xfId="0" applyFill="1" applyBorder="1" applyAlignment="1">
      <alignment horizontal="center"/>
    </xf>
    <xf numFmtId="0" fontId="2" fillId="8" borderId="1" xfId="0" applyFont="1" applyFill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2" fillId="0" borderId="0" xfId="0" applyFont="1"/>
    <xf numFmtId="0" fontId="20" fillId="0" borderId="0" xfId="0" applyFont="1" applyAlignment="1">
      <alignment vertical="top" wrapText="1"/>
    </xf>
    <xf numFmtId="0" fontId="20" fillId="0" borderId="0" xfId="0" applyFont="1" applyAlignment="1">
      <alignment horizontal="right" vertical="top" wrapText="1"/>
    </xf>
    <xf numFmtId="0" fontId="21" fillId="0" borderId="0" xfId="0" applyFont="1" applyAlignment="1">
      <alignment horizontal="left"/>
    </xf>
    <xf numFmtId="0" fontId="8" fillId="0" borderId="0" xfId="0" applyFont="1" applyAlignment="1">
      <alignment horizontal="right" vertical="center"/>
    </xf>
    <xf numFmtId="0" fontId="8" fillId="0" borderId="5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6" fillId="0" borderId="0" xfId="0" applyFont="1"/>
    <xf numFmtId="0" fontId="3" fillId="8" borderId="55" xfId="0" applyFont="1" applyFill="1" applyBorder="1" applyAlignment="1">
      <alignment horizontal="center" vertical="center" wrapText="1"/>
    </xf>
    <xf numFmtId="0" fontId="2" fillId="8" borderId="15" xfId="0" applyFont="1" applyFill="1" applyBorder="1" applyAlignment="1">
      <alignment horizontal="center"/>
    </xf>
    <xf numFmtId="0" fontId="2" fillId="8" borderId="30" xfId="0" applyFont="1" applyFill="1" applyBorder="1" applyAlignment="1">
      <alignment horizontal="center"/>
    </xf>
    <xf numFmtId="0" fontId="18" fillId="0" borderId="33" xfId="1" applyFont="1" applyBorder="1"/>
    <xf numFmtId="0" fontId="18" fillId="0" borderId="34" xfId="1" applyFont="1" applyBorder="1"/>
    <xf numFmtId="0" fontId="6" fillId="0" borderId="34" xfId="0" applyFont="1" applyBorder="1"/>
    <xf numFmtId="0" fontId="6" fillId="0" borderId="35" xfId="0" applyFont="1" applyBorder="1"/>
    <xf numFmtId="0" fontId="0" fillId="0" borderId="20" xfId="0" applyBorder="1"/>
    <xf numFmtId="0" fontId="0" fillId="0" borderId="55" xfId="0" applyBorder="1"/>
    <xf numFmtId="0" fontId="0" fillId="0" borderId="46" xfId="0" applyBorder="1"/>
    <xf numFmtId="0" fontId="1" fillId="0" borderId="0" xfId="1"/>
    <xf numFmtId="0" fontId="3" fillId="8" borderId="20" xfId="0" applyFont="1" applyFill="1" applyBorder="1" applyAlignment="1">
      <alignment horizontal="center" vertical="center" wrapText="1"/>
    </xf>
    <xf numFmtId="0" fontId="3" fillId="8" borderId="55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9" fontId="2" fillId="0" borderId="2" xfId="2" applyFont="1" applyBorder="1" applyAlignment="1">
      <alignment horizontal="center"/>
    </xf>
    <xf numFmtId="9" fontId="2" fillId="0" borderId="4" xfId="2" applyFont="1" applyBorder="1" applyAlignment="1">
      <alignment horizontal="center"/>
    </xf>
    <xf numFmtId="0" fontId="2" fillId="0" borderId="34" xfId="0" applyNumberFormat="1" applyFont="1" applyBorder="1" applyAlignment="1">
      <alignment horizontal="center"/>
    </xf>
    <xf numFmtId="0" fontId="2" fillId="0" borderId="35" xfId="0" applyNumberFormat="1" applyFont="1" applyBorder="1" applyAlignment="1">
      <alignment horizontal="center"/>
    </xf>
    <xf numFmtId="1" fontId="0" fillId="10" borderId="31" xfId="0" applyNumberFormat="1" applyFill="1" applyBorder="1" applyAlignment="1">
      <alignment horizontal="center"/>
    </xf>
    <xf numFmtId="1" fontId="8" fillId="0" borderId="54" xfId="2" applyNumberFormat="1" applyFont="1" applyBorder="1" applyAlignment="1">
      <alignment horizontal="center" vertical="center"/>
    </xf>
    <xf numFmtId="1" fontId="8" fillId="0" borderId="0" xfId="2" applyNumberFormat="1" applyFont="1" applyBorder="1" applyAlignment="1">
      <alignment horizontal="center" vertical="center"/>
    </xf>
    <xf numFmtId="0" fontId="2" fillId="8" borderId="4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1" fillId="0" borderId="55" xfId="1" applyBorder="1" applyAlignment="1"/>
    <xf numFmtId="0" fontId="1" fillId="0" borderId="0" xfId="1" applyAlignment="1"/>
    <xf numFmtId="0" fontId="1" fillId="8" borderId="15" xfId="1" applyFill="1" applyBorder="1" applyAlignment="1">
      <alignment horizontal="center"/>
    </xf>
    <xf numFmtId="0" fontId="1" fillId="8" borderId="29" xfId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9" fontId="2" fillId="0" borderId="40" xfId="0" applyNumberFormat="1" applyFont="1" applyFill="1" applyBorder="1" applyAlignment="1">
      <alignment horizontal="center"/>
    </xf>
    <xf numFmtId="9" fontId="2" fillId="0" borderId="39" xfId="0" applyNumberFormat="1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26" fillId="0" borderId="0" xfId="0" applyFont="1" applyAlignment="1">
      <alignment vertic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  <xf numFmtId="0" fontId="2" fillId="8" borderId="36" xfId="0" applyFont="1" applyFill="1" applyBorder="1" applyAlignment="1">
      <alignment horizontal="center"/>
    </xf>
    <xf numFmtId="0" fontId="2" fillId="8" borderId="37" xfId="0" applyFont="1" applyFill="1" applyBorder="1" applyAlignment="1">
      <alignment horizontal="center"/>
    </xf>
    <xf numFmtId="9" fontId="2" fillId="0" borderId="1" xfId="0" applyNumberFormat="1" applyFont="1" applyFill="1" applyBorder="1" applyAlignment="1">
      <alignment horizontal="center"/>
    </xf>
    <xf numFmtId="9" fontId="2" fillId="0" borderId="60" xfId="0" applyNumberFormat="1" applyFont="1" applyFill="1" applyBorder="1" applyAlignment="1">
      <alignment horizontal="center"/>
    </xf>
    <xf numFmtId="9" fontId="2" fillId="12" borderId="5" xfId="0" applyNumberFormat="1" applyFont="1" applyFill="1" applyBorder="1" applyAlignment="1">
      <alignment horizontal="center" vertical="center"/>
    </xf>
    <xf numFmtId="9" fontId="2" fillId="12" borderId="35" xfId="0" applyNumberFormat="1" applyFont="1" applyFill="1" applyBorder="1" applyAlignment="1">
      <alignment horizontal="center" vertical="center"/>
    </xf>
    <xf numFmtId="9" fontId="2" fillId="13" borderId="2" xfId="0" applyNumberFormat="1" applyFont="1" applyFill="1" applyBorder="1" applyAlignment="1">
      <alignment horizontal="center" vertical="center"/>
    </xf>
    <xf numFmtId="9" fontId="2" fillId="13" borderId="33" xfId="0" applyNumberFormat="1" applyFont="1" applyFill="1" applyBorder="1" applyAlignment="1">
      <alignment horizontal="center" vertical="center"/>
    </xf>
    <xf numFmtId="9" fontId="2" fillId="14" borderId="4" xfId="0" applyNumberFormat="1" applyFont="1" applyFill="1" applyBorder="1" applyAlignment="1">
      <alignment horizontal="center" vertical="center"/>
    </xf>
    <xf numFmtId="9" fontId="2" fillId="14" borderId="34" xfId="0" applyNumberFormat="1" applyFont="1" applyFill="1" applyBorder="1" applyAlignment="1">
      <alignment horizontal="center" vertical="center"/>
    </xf>
    <xf numFmtId="9" fontId="2" fillId="10" borderId="4" xfId="0" applyNumberFormat="1" applyFont="1" applyFill="1" applyBorder="1" applyAlignment="1">
      <alignment horizontal="center" vertical="center"/>
    </xf>
    <xf numFmtId="9" fontId="2" fillId="10" borderId="34" xfId="0" applyNumberFormat="1" applyFont="1" applyFill="1" applyBorder="1" applyAlignment="1">
      <alignment horizontal="center" vertical="center"/>
    </xf>
    <xf numFmtId="9" fontId="2" fillId="0" borderId="4" xfId="2" applyNumberFormat="1" applyFont="1" applyBorder="1" applyAlignment="1">
      <alignment horizontal="center"/>
    </xf>
    <xf numFmtId="9" fontId="2" fillId="0" borderId="61" xfId="0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27" fillId="0" borderId="0" xfId="0" applyFont="1"/>
    <xf numFmtId="0" fontId="3" fillId="8" borderId="31" xfId="0" applyFont="1" applyFill="1" applyBorder="1" applyAlignment="1">
      <alignment horizontal="center" vertical="center" wrapText="1"/>
    </xf>
    <xf numFmtId="0" fontId="2" fillId="8" borderId="57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56" xfId="1" applyBorder="1" applyAlignment="1">
      <alignment horizontal="center" vertical="center" wrapText="1"/>
    </xf>
    <xf numFmtId="0" fontId="23" fillId="0" borderId="54" xfId="1" applyFont="1" applyBorder="1" applyAlignment="1">
      <alignment horizontal="center" vertical="center" wrapText="1"/>
    </xf>
    <xf numFmtId="0" fontId="23" fillId="0" borderId="57" xfId="1" applyFont="1" applyBorder="1" applyAlignment="1">
      <alignment horizontal="center" vertical="center" wrapText="1"/>
    </xf>
    <xf numFmtId="0" fontId="23" fillId="0" borderId="58" xfId="1" applyFont="1" applyBorder="1" applyAlignment="1">
      <alignment horizontal="center" vertical="center" wrapText="1"/>
    </xf>
    <xf numFmtId="0" fontId="23" fillId="0" borderId="59" xfId="1" applyFont="1" applyBorder="1" applyAlignment="1">
      <alignment horizontal="center" vertical="center" wrapText="1"/>
    </xf>
    <xf numFmtId="0" fontId="23" fillId="0" borderId="50" xfId="1" applyFont="1" applyBorder="1" applyAlignment="1">
      <alignment horizontal="center" vertical="center" wrapText="1"/>
    </xf>
    <xf numFmtId="0" fontId="5" fillId="8" borderId="26" xfId="0" applyFont="1" applyFill="1" applyBorder="1" applyAlignment="1">
      <alignment horizontal="center" vertical="center" textRotation="90"/>
    </xf>
    <xf numFmtId="0" fontId="5" fillId="8" borderId="27" xfId="0" applyFont="1" applyFill="1" applyBorder="1" applyAlignment="1">
      <alignment horizontal="center" vertical="center" textRotation="90"/>
    </xf>
    <xf numFmtId="0" fontId="5" fillId="8" borderId="28" xfId="0" applyFont="1" applyFill="1" applyBorder="1" applyAlignment="1">
      <alignment horizontal="center" vertical="center" textRotation="90"/>
    </xf>
    <xf numFmtId="164" fontId="0" fillId="0" borderId="1" xfId="2" applyNumberFormat="1" applyFont="1" applyBorder="1" applyAlignment="1">
      <alignment horizontal="center" vertical="center"/>
    </xf>
    <xf numFmtId="164" fontId="0" fillId="0" borderId="0" xfId="2" applyNumberFormat="1" applyFont="1" applyBorder="1" applyAlignment="1">
      <alignment horizontal="center" vertical="center"/>
    </xf>
    <xf numFmtId="0" fontId="12" fillId="11" borderId="8" xfId="3" applyFont="1" applyFill="1" applyBorder="1" applyAlignment="1" applyProtection="1">
      <alignment horizontal="center" vertical="center"/>
      <protection locked="0"/>
    </xf>
    <xf numFmtId="0" fontId="12" fillId="11" borderId="44" xfId="3" applyFont="1" applyFill="1" applyBorder="1" applyAlignment="1" applyProtection="1">
      <alignment horizontal="center" vertical="center"/>
      <protection locked="0"/>
    </xf>
    <xf numFmtId="0" fontId="12" fillId="11" borderId="37" xfId="3" applyFont="1" applyFill="1" applyBorder="1" applyAlignment="1" applyProtection="1">
      <alignment horizontal="center" vertical="center"/>
      <protection locked="0"/>
    </xf>
    <xf numFmtId="0" fontId="10" fillId="8" borderId="8" xfId="3" applyFont="1" applyFill="1" applyBorder="1" applyAlignment="1" applyProtection="1">
      <alignment horizontal="center" vertical="center"/>
      <protection locked="0"/>
    </xf>
    <xf numFmtId="0" fontId="10" fillId="8" borderId="44" xfId="3" applyFont="1" applyFill="1" applyBorder="1" applyAlignment="1" applyProtection="1">
      <alignment horizontal="center" vertical="center"/>
      <protection locked="0"/>
    </xf>
    <xf numFmtId="0" fontId="10" fillId="8" borderId="37" xfId="3" applyFont="1" applyFill="1" applyBorder="1" applyAlignment="1" applyProtection="1">
      <alignment horizontal="center" vertical="center"/>
      <protection locked="0"/>
    </xf>
    <xf numFmtId="0" fontId="0" fillId="8" borderId="8" xfId="0" applyFill="1" applyBorder="1" applyAlignment="1">
      <alignment horizontal="center"/>
    </xf>
    <xf numFmtId="0" fontId="0" fillId="8" borderId="37" xfId="0" applyFill="1" applyBorder="1" applyAlignment="1">
      <alignment horizontal="center"/>
    </xf>
    <xf numFmtId="0" fontId="0" fillId="8" borderId="44" xfId="0" applyFill="1" applyBorder="1" applyAlignment="1">
      <alignment horizontal="center"/>
    </xf>
    <xf numFmtId="0" fontId="11" fillId="0" borderId="0" xfId="3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3" fillId="8" borderId="20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3" fillId="8" borderId="55" xfId="0" applyFont="1" applyFill="1" applyBorder="1" applyAlignment="1">
      <alignment horizontal="center" vertical="center" wrapText="1"/>
    </xf>
    <xf numFmtId="0" fontId="3" fillId="8" borderId="52" xfId="0" applyFont="1" applyFill="1" applyBorder="1" applyAlignment="1">
      <alignment horizontal="center" vertical="center" wrapText="1"/>
    </xf>
    <xf numFmtId="0" fontId="3" fillId="8" borderId="46" xfId="0" applyFont="1" applyFill="1" applyBorder="1" applyAlignment="1">
      <alignment horizontal="center" vertical="center" wrapText="1"/>
    </xf>
    <xf numFmtId="0" fontId="3" fillId="8" borderId="47" xfId="0" applyFont="1" applyFill="1" applyBorder="1" applyAlignment="1">
      <alignment horizontal="center" vertical="center" wrapText="1"/>
    </xf>
    <xf numFmtId="0" fontId="3" fillId="8" borderId="26" xfId="0" applyFont="1" applyFill="1" applyBorder="1" applyAlignment="1">
      <alignment horizontal="center" vertical="center" wrapText="1"/>
    </xf>
    <xf numFmtId="0" fontId="3" fillId="8" borderId="27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32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left" vertical="center"/>
    </xf>
    <xf numFmtId="0" fontId="2" fillId="0" borderId="39" xfId="0" applyFont="1" applyFill="1" applyBorder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</cellXfs>
  <cellStyles count="4">
    <cellStyle name="Lien hypertexte" xfId="1" builtinId="8"/>
    <cellStyle name="Normal" xfId="0" builtinId="0"/>
    <cellStyle name="Normal 2" xfId="3"/>
    <cellStyle name="Pourcentage" xfId="2" builtinId="5"/>
  </cellStyles>
  <dxfs count="20">
    <dxf>
      <fill>
        <patternFill>
          <bgColor theme="9" tint="0.39994506668294322"/>
        </patternFill>
      </fill>
    </dxf>
    <dxf>
      <fill>
        <patternFill>
          <bgColor rgb="FFFFFF99"/>
        </patternFill>
      </fill>
    </dxf>
    <dxf>
      <fill>
        <patternFill>
          <bgColor theme="6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39994506668294322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color theme="0"/>
      </font>
      <fill>
        <patternFill patternType="none">
          <bgColor auto="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ill>
        <patternFill>
          <bgColor rgb="FFFFFF99"/>
        </patternFill>
      </fill>
    </dxf>
    <dxf>
      <fill>
        <patternFill>
          <bgColor theme="6" tint="0.39994506668294322"/>
        </patternFill>
      </fill>
    </dxf>
    <dxf>
      <fill>
        <patternFill>
          <bgColor theme="4" tint="0.59996337778862885"/>
        </patternFill>
      </fill>
    </dxf>
    <dxf>
      <fill>
        <patternFill>
          <bgColor theme="7" tint="0.39994506668294322"/>
        </patternFill>
      </fill>
    </dxf>
    <dxf>
      <font>
        <color auto="1"/>
      </font>
      <fill>
        <patternFill patternType="lightUp"/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0087820948668009"/>
          <c:y val="5.7268865342257169E-2"/>
          <c:w val="0.42962062253103706"/>
          <c:h val="0.75802450482092687"/>
        </c:manualLayout>
      </c:layout>
      <c:radarChart>
        <c:radarStyle val="marker"/>
        <c:varyColors val="0"/>
        <c:ser>
          <c:idx val="0"/>
          <c:order val="0"/>
          <c:tx>
            <c:strRef>
              <c:f>Fiche!$D$13</c:f>
              <c:strCache>
                <c:ptCount val="1"/>
                <c:pt idx="0">
                  <c:v>CHU CAEN</c:v>
                </c:pt>
              </c:strCache>
            </c:strRef>
          </c:tx>
          <c:spPr>
            <a:ln w="57150">
              <a:solidFill>
                <a:srgbClr val="C00000"/>
              </a:solidFill>
            </a:ln>
          </c:spPr>
          <c:marker>
            <c:symbol val="none"/>
          </c:marker>
          <c:cat>
            <c:strRef>
              <c:f>Fiche!$C$27:$I$27</c:f>
              <c:strCache>
                <c:ptCount val="7"/>
                <c:pt idx="0">
                  <c:v>Définition de la stratégie</c:v>
                </c:pt>
                <c:pt idx="1">
                  <c:v>Organisation interne</c:v>
                </c:pt>
                <c:pt idx="2">
                  <c:v>Mobilisation des équipes</c:v>
                </c:pt>
                <c:pt idx="3">
                  <c:v>Disponibilité des ressources</c:v>
                </c:pt>
                <c:pt idx="4">
                  <c:v>Effectivité de la mise en œuvre </c:v>
                </c:pt>
                <c:pt idx="5">
                  <c:v>Evaluation du fonctionnement</c:v>
                </c:pt>
                <c:pt idx="6">
                  <c:v>Mise en place des actions d'amélioration</c:v>
                </c:pt>
              </c:strCache>
            </c:strRef>
          </c:cat>
          <c:val>
            <c:numRef>
              <c:f>Fiche!$C$28:$I$28</c:f>
              <c:numCache>
                <c:formatCode>General</c:formatCode>
                <c:ptCount val="7"/>
                <c:pt idx="0">
                  <c:v>4</c:v>
                </c:pt>
                <c:pt idx="1">
                  <c:v>1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</c:ser>
        <c:ser>
          <c:idx val="1"/>
          <c:order val="1"/>
          <c:tx>
            <c:strRef>
              <c:f>Fiche!$B$29</c:f>
              <c:strCache>
                <c:ptCount val="1"/>
                <c:pt idx="0">
                  <c:v>Médiane même catégorie</c:v>
                </c:pt>
              </c:strCache>
            </c:strRef>
          </c:tx>
          <c:spPr>
            <a:ln>
              <a:solidFill>
                <a:srgbClr val="92D050"/>
              </a:solidFill>
              <a:prstDash val="sysDash"/>
            </a:ln>
          </c:spPr>
          <c:marker>
            <c:symbol val="none"/>
          </c:marker>
          <c:cat>
            <c:strRef>
              <c:f>Fiche!$C$27:$I$27</c:f>
              <c:strCache>
                <c:ptCount val="7"/>
                <c:pt idx="0">
                  <c:v>Définition de la stratégie</c:v>
                </c:pt>
                <c:pt idx="1">
                  <c:v>Organisation interne</c:v>
                </c:pt>
                <c:pt idx="2">
                  <c:v>Mobilisation des équipes</c:v>
                </c:pt>
                <c:pt idx="3">
                  <c:v>Disponibilité des ressources</c:v>
                </c:pt>
                <c:pt idx="4">
                  <c:v>Effectivité de la mise en œuvre </c:v>
                </c:pt>
                <c:pt idx="5">
                  <c:v>Evaluation du fonctionnement</c:v>
                </c:pt>
                <c:pt idx="6">
                  <c:v>Mise en place des actions d'amélioration</c:v>
                </c:pt>
              </c:strCache>
            </c:strRef>
          </c:cat>
          <c:val>
            <c:numRef>
              <c:f>Fiche!$C$29:$I$29</c:f>
              <c:numCache>
                <c:formatCode>0</c:formatCode>
                <c:ptCount val="7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</c:ser>
        <c:ser>
          <c:idx val="2"/>
          <c:order val="2"/>
          <c:tx>
            <c:strRef>
              <c:f>Fiche!$B$30</c:f>
              <c:strCache>
                <c:ptCount val="1"/>
                <c:pt idx="0">
                  <c:v>6 - GHT Normandie Centre</c:v>
                </c:pt>
              </c:strCache>
            </c:strRef>
          </c:tx>
          <c:spPr>
            <a:ln w="38100">
              <a:solidFill>
                <a:schemeClr val="tx2"/>
              </a:solidFill>
              <a:prstDash val="sysDot"/>
            </a:ln>
          </c:spPr>
          <c:marker>
            <c:symbol val="none"/>
          </c:marker>
          <c:cat>
            <c:strRef>
              <c:f>Fiche!$C$27:$I$27</c:f>
              <c:strCache>
                <c:ptCount val="7"/>
                <c:pt idx="0">
                  <c:v>Définition de la stratégie</c:v>
                </c:pt>
                <c:pt idx="1">
                  <c:v>Organisation interne</c:v>
                </c:pt>
                <c:pt idx="2">
                  <c:v>Mobilisation des équipes</c:v>
                </c:pt>
                <c:pt idx="3">
                  <c:v>Disponibilité des ressources</c:v>
                </c:pt>
                <c:pt idx="4">
                  <c:v>Effectivité de la mise en œuvre </c:v>
                </c:pt>
                <c:pt idx="5">
                  <c:v>Evaluation du fonctionnement</c:v>
                </c:pt>
                <c:pt idx="6">
                  <c:v>Mise en place des actions d'amélioration</c:v>
                </c:pt>
              </c:strCache>
            </c:strRef>
          </c:cat>
          <c:val>
            <c:numRef>
              <c:f>Fiche!$C$30:$I$30</c:f>
              <c:numCache>
                <c:formatCode>0</c:formatCode>
                <c:ptCount val="7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9991552"/>
        <c:axId val="99993856"/>
      </c:radarChart>
      <c:catAx>
        <c:axId val="99991552"/>
        <c:scaling>
          <c:orientation val="minMax"/>
        </c:scaling>
        <c:delete val="0"/>
        <c:axPos val="b"/>
        <c:majorGridlines/>
        <c:majorTickMark val="out"/>
        <c:minorTickMark val="none"/>
        <c:tickLblPos val="nextTo"/>
        <c:crossAx val="99993856"/>
        <c:crosses val="autoZero"/>
        <c:auto val="1"/>
        <c:lblAlgn val="ctr"/>
        <c:lblOffset val="100"/>
        <c:noMultiLvlLbl val="0"/>
      </c:catAx>
      <c:valAx>
        <c:axId val="99993856"/>
        <c:scaling>
          <c:orientation val="minMax"/>
          <c:max val="5"/>
          <c:min val="0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99991552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34</xdr:row>
      <xdr:rowOff>47625</xdr:rowOff>
    </xdr:from>
    <xdr:to>
      <xdr:col>8</xdr:col>
      <xdr:colOff>619125</xdr:colOff>
      <xdr:row>52</xdr:row>
      <xdr:rowOff>171450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723900</xdr:colOff>
      <xdr:row>16</xdr:row>
      <xdr:rowOff>19050</xdr:rowOff>
    </xdr:from>
    <xdr:to>
      <xdr:col>7</xdr:col>
      <xdr:colOff>161925</xdr:colOff>
      <xdr:row>17</xdr:row>
      <xdr:rowOff>0</xdr:rowOff>
    </xdr:to>
    <xdr:sp macro="[0]!imprimer_pdf" textlink="">
      <xdr:nvSpPr>
        <xdr:cNvPr id="6" name="Rectangle 5"/>
        <xdr:cNvSpPr/>
      </xdr:nvSpPr>
      <xdr:spPr>
        <a:xfrm>
          <a:off x="2019300" y="2847975"/>
          <a:ext cx="3305175" cy="171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1</xdr:col>
      <xdr:colOff>161925</xdr:colOff>
      <xdr:row>0</xdr:row>
      <xdr:rowOff>66675</xdr:rowOff>
    </xdr:from>
    <xdr:to>
      <xdr:col>1</xdr:col>
      <xdr:colOff>955302</xdr:colOff>
      <xdr:row>2</xdr:row>
      <xdr:rowOff>142875</xdr:rowOff>
    </xdr:to>
    <xdr:pic>
      <xdr:nvPicPr>
        <xdr:cNvPr id="4" name="Image 3" descr="http://10.143.6.19/images/CharteGraphique/ARS_LOGO_Normandie150dpi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66675"/>
          <a:ext cx="793377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523875</xdr:colOff>
      <xdr:row>0</xdr:row>
      <xdr:rowOff>57150</xdr:rowOff>
    </xdr:from>
    <xdr:to>
      <xdr:col>9</xdr:col>
      <xdr:colOff>0</xdr:colOff>
      <xdr:row>2</xdr:row>
      <xdr:rowOff>108139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6425" y="57150"/>
          <a:ext cx="1200150" cy="4319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438150</xdr:colOff>
      <xdr:row>53</xdr:row>
      <xdr:rowOff>9525</xdr:rowOff>
    </xdr:from>
    <xdr:ext cx="184731" cy="264560"/>
    <xdr:sp macro="" textlink="">
      <xdr:nvSpPr>
        <xdr:cNvPr id="2" name="ZoneTexte 1"/>
        <xdr:cNvSpPr txBox="1"/>
      </xdr:nvSpPr>
      <xdr:spPr>
        <a:xfrm>
          <a:off x="44043600" y="10029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4</xdr:col>
      <xdr:colOff>1292097</xdr:colOff>
      <xdr:row>6</xdr:row>
      <xdr:rowOff>11744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64264" cy="15780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as-sante.fr/portail/jcms/c_264042/fr/hopital-local-du-neubourg" TargetMode="External"/><Relationship Id="rId117" Type="http://schemas.openxmlformats.org/officeDocument/2006/relationships/hyperlink" Target="https://www.has-sante.fr/portail/jcms/c_265952/fr/clinique-saint-dominique-flers" TargetMode="External"/><Relationship Id="rId21" Type="http://schemas.openxmlformats.org/officeDocument/2006/relationships/hyperlink" Target="https://www.has-sante.fr/portail/jcms/c_263232/fr/centre-hospitalier-saint-jacques" TargetMode="External"/><Relationship Id="rId42" Type="http://schemas.openxmlformats.org/officeDocument/2006/relationships/hyperlink" Target="https://www.has-sante.fr/portail/jcms/c_2787104/fr/centre-hospitalier-de-saint-hilaire-du-harcouet-centre-hospitalier-d-avranches-granville-l-hopital-local-de-mortain" TargetMode="External"/><Relationship Id="rId47" Type="http://schemas.openxmlformats.org/officeDocument/2006/relationships/hyperlink" Target="https://www.has-sante.fr/portail/jcms/c_260066/fr/centre-william-harvey" TargetMode="External"/><Relationship Id="rId63" Type="http://schemas.openxmlformats.org/officeDocument/2006/relationships/hyperlink" Target="https://www.has-sante.fr/portail/jcms/c_264813/fr/centre-de-medecine-physique-et-de-readaptation-la-clairiere" TargetMode="External"/><Relationship Id="rId68" Type="http://schemas.openxmlformats.org/officeDocument/2006/relationships/hyperlink" Target="https://www.has-sante.fr/portail/jcms/c_260051/fr/centre-de-medecine-physique-et-de-readaptation-les-herbiers" TargetMode="External"/><Relationship Id="rId84" Type="http://schemas.openxmlformats.org/officeDocument/2006/relationships/hyperlink" Target="https://www.has-sante.fr/portail/jcms/c_259760/fr/centre-hospitalier-intercommunal-elbeuf-louviers-val-de-reuil" TargetMode="External"/><Relationship Id="rId89" Type="http://schemas.openxmlformats.org/officeDocument/2006/relationships/hyperlink" Target="https://www.has-sante.fr/portail/jcms/c_1275800/fr/centre-de-reeducation-de-la-heve" TargetMode="External"/><Relationship Id="rId112" Type="http://schemas.openxmlformats.org/officeDocument/2006/relationships/hyperlink" Target="https://www.has-sante.fr/portail/jcms/c_419197/fr/clinique-de-la-misericorde" TargetMode="External"/><Relationship Id="rId16" Type="http://schemas.openxmlformats.org/officeDocument/2006/relationships/hyperlink" Target="https://www.has-sante.fr/portail/jcms/c_1367985/fr/clinique-korian-cote-normande" TargetMode="External"/><Relationship Id="rId107" Type="http://schemas.openxmlformats.org/officeDocument/2006/relationships/hyperlink" Target="https://www.has-sante.fr/portail/jcms/c_1744406/fr/clinique-oceane" TargetMode="External"/><Relationship Id="rId11" Type="http://schemas.openxmlformats.org/officeDocument/2006/relationships/hyperlink" Target="https://www.has-sante.fr/portail/jcms/c_705121/fr/centre-hospitalier-de-bayeux" TargetMode="External"/><Relationship Id="rId32" Type="http://schemas.openxmlformats.org/officeDocument/2006/relationships/hyperlink" Target="https://www.has-sante.fr/portail/jcms/c_261701/fr/clinique-les-bruyeres" TargetMode="External"/><Relationship Id="rId37" Type="http://schemas.openxmlformats.org/officeDocument/2006/relationships/hyperlink" Target="https://www.has-sante.fr/portail/jcms/c_265442/fr/centre-hospitalier-de-coutances" TargetMode="External"/><Relationship Id="rId53" Type="http://schemas.openxmlformats.org/officeDocument/2006/relationships/hyperlink" Target="https://www.has-sante.fr/portail/jcms/c_259766/fr/centre-hospitalier-de-flers" TargetMode="External"/><Relationship Id="rId58" Type="http://schemas.openxmlformats.org/officeDocument/2006/relationships/hyperlink" Target="https://www.has-sante.fr/portail/jcms/c_263337/fr/centre-hospitalier-de-sees" TargetMode="External"/><Relationship Id="rId74" Type="http://schemas.openxmlformats.org/officeDocument/2006/relationships/hyperlink" Target="https://www.has-sante.fr/portail/jcms/c_261939/fr/clinique-le-chateau-blanc" TargetMode="External"/><Relationship Id="rId79" Type="http://schemas.openxmlformats.org/officeDocument/2006/relationships/hyperlink" Target="https://www.has-sante.fr/portail/jcms/c_263145/fr/centre-hospitalier-universitaire-hopitaux-de-rouen" TargetMode="External"/><Relationship Id="rId102" Type="http://schemas.openxmlformats.org/officeDocument/2006/relationships/hyperlink" Target="https://www.has-sante.fr/portail/jcms/c_465418/fr/centre-de-readaptation-fonctionnelle-de-caen" TargetMode="External"/><Relationship Id="rId123" Type="http://schemas.openxmlformats.org/officeDocument/2006/relationships/hyperlink" Target="https://www.has-sante.fr/portail/jcms/c_261791/fr/hopital-local-de-pacy-sur-eure" TargetMode="External"/><Relationship Id="rId128" Type="http://schemas.openxmlformats.org/officeDocument/2006/relationships/comments" Target="../comments1.xml"/><Relationship Id="rId5" Type="http://schemas.openxmlformats.org/officeDocument/2006/relationships/hyperlink" Target="https://www.has-sante.fr/portail/jcms/c_261945/fr/polyclinique-du-parc-caen" TargetMode="External"/><Relationship Id="rId90" Type="http://schemas.openxmlformats.org/officeDocument/2006/relationships/hyperlink" Target="https://www.has-sante.fr/portail/jcms/c_262164/fr/centre-de-sante-mentale-hopital-de-jour-de-rouen" TargetMode="External"/><Relationship Id="rId95" Type="http://schemas.openxmlformats.org/officeDocument/2006/relationships/hyperlink" Target="https://www.has-sante.fr/portail/jcms/c_266126/fr/clinique-du-cedre" TargetMode="External"/><Relationship Id="rId19" Type="http://schemas.openxmlformats.org/officeDocument/2006/relationships/hyperlink" Target="https://www.has-sante.fr/portail/jcms/c_261556/fr/centre-hospitalier-de-verneuil-sur-avre" TargetMode="External"/><Relationship Id="rId14" Type="http://schemas.openxmlformats.org/officeDocument/2006/relationships/hyperlink" Target="https://www.has-sante.fr/portail/jcms/c_262371/fr/clinique-notre-dame" TargetMode="External"/><Relationship Id="rId22" Type="http://schemas.openxmlformats.org/officeDocument/2006/relationships/hyperlink" Target="https://www.has-sante.fr/portail/jcms/c_262070/fr/centre-hospitalier-anne-de-ticheville" TargetMode="External"/><Relationship Id="rId27" Type="http://schemas.openxmlformats.org/officeDocument/2006/relationships/hyperlink" Target="https://www.has-sante.fr/portail/jcms/c_265610/fr/hopital-local-pierre-hurabielle-bourg-achard" TargetMode="External"/><Relationship Id="rId30" Type="http://schemas.openxmlformats.org/officeDocument/2006/relationships/hyperlink" Target="https://www.has-sante.fr/portail/jcms/c_264852/fr/clinique-le-vallon" TargetMode="External"/><Relationship Id="rId35" Type="http://schemas.openxmlformats.org/officeDocument/2006/relationships/hyperlink" Target="https://www.has-sante.fr/portail/jcms/c_259868/fr/centre-hospitalier-specialise-le-bon-sauveur" TargetMode="External"/><Relationship Id="rId43" Type="http://schemas.openxmlformats.org/officeDocument/2006/relationships/hyperlink" Target="https://www.has-sante.fr/portail/jcms/c_2787104/fr/centre-hospitalier-de-saint-hilaire-du-harcouet-centre-hospitalier-d-avranches-granville-l-hopital-local-de-mortain" TargetMode="External"/><Relationship Id="rId48" Type="http://schemas.openxmlformats.org/officeDocument/2006/relationships/hyperlink" Target="https://www.has-sante.fr/portail/jcms/c_263298/fr/polyclinique-de-la-baie" TargetMode="External"/><Relationship Id="rId56" Type="http://schemas.openxmlformats.org/officeDocument/2006/relationships/hyperlink" Target="https://www.has-sante.fr/portail/jcms/c_260039/fr/centre-psychotherapique-de-l-orne" TargetMode="External"/><Relationship Id="rId64" Type="http://schemas.openxmlformats.org/officeDocument/2006/relationships/hyperlink" Target="https://www.has-sante.fr/portail/jcms/c_259475/fr/centre-hospitalier-de-dieppe" TargetMode="External"/><Relationship Id="rId69" Type="http://schemas.openxmlformats.org/officeDocument/2006/relationships/hyperlink" Target="https://www.has-sante.fr/portail/jcms/c_262524/fr/hopital-croix-rouge-francaise" TargetMode="External"/><Relationship Id="rId77" Type="http://schemas.openxmlformats.org/officeDocument/2006/relationships/hyperlink" Target="https://www.has-sante.fr/portail/jcms/c_447977/fr/centre-hospitalier-de-barentin" TargetMode="External"/><Relationship Id="rId100" Type="http://schemas.openxmlformats.org/officeDocument/2006/relationships/hyperlink" Target="https://www.has-sante.fr/portail/jcms/c_266357/fr/cssr-les-jonquilles" TargetMode="External"/><Relationship Id="rId105" Type="http://schemas.openxmlformats.org/officeDocument/2006/relationships/hyperlink" Target="https://www.has-sante.fr/portail/jcms/c_265517/fr/hopital-local-du-grand-large-saint-valery-en-caux" TargetMode="External"/><Relationship Id="rId113" Type="http://schemas.openxmlformats.org/officeDocument/2006/relationships/hyperlink" Target="https://www.has-sante.fr/portail/jcms/c_460231/fr/clinique-bergouignan" TargetMode="External"/><Relationship Id="rId118" Type="http://schemas.openxmlformats.org/officeDocument/2006/relationships/hyperlink" Target="https://www.has-sante.fr/portail/jcms/c_263019/fr/clinique-chirurgicale-d-yvetot" TargetMode="External"/><Relationship Id="rId126" Type="http://schemas.openxmlformats.org/officeDocument/2006/relationships/drawing" Target="../drawings/drawing2.xml"/><Relationship Id="rId8" Type="http://schemas.openxmlformats.org/officeDocument/2006/relationships/hyperlink" Target="https://www.has-sante.fr/portail/jcms/c_266189/fr/centre-hospitalier-robert-bisson" TargetMode="External"/><Relationship Id="rId51" Type="http://schemas.openxmlformats.org/officeDocument/2006/relationships/hyperlink" Target="https://www.has-sante.fr/portail/jcms/c_259409/fr/centre-hospitalier-d-argentan" TargetMode="External"/><Relationship Id="rId72" Type="http://schemas.openxmlformats.org/officeDocument/2006/relationships/hyperlink" Target="https://www.has-sante.fr/portail/jcms/c_261951/fr/clinique-mathilde" TargetMode="External"/><Relationship Id="rId80" Type="http://schemas.openxmlformats.org/officeDocument/2006/relationships/hyperlink" Target="https://www.has-sante.fr/portail/jcms/c_263124/fr/centre-hospitalier-du-belvedere" TargetMode="External"/><Relationship Id="rId85" Type="http://schemas.openxmlformats.org/officeDocument/2006/relationships/hyperlink" Target="https://www.has-sante.fr/portail/jcms/c_666499/fr/clinique-de-l-abbaye-fecamp" TargetMode="External"/><Relationship Id="rId93" Type="http://schemas.openxmlformats.org/officeDocument/2006/relationships/hyperlink" Target="https://www.has-sante.fr/portail/jcms/c_454017/fr/c-s-s-r-l-adapt-haute-normandie" TargetMode="External"/><Relationship Id="rId98" Type="http://schemas.openxmlformats.org/officeDocument/2006/relationships/hyperlink" Target="https://www.has-sante.fr/portail/jcms/c_265817/fr/clinique-tous-vents" TargetMode="External"/><Relationship Id="rId121" Type="http://schemas.openxmlformats.org/officeDocument/2006/relationships/hyperlink" Target="https://www.has-sante.fr/portail/jcms/c_590744/fr/centre-hospitalier-intercommunal-du-pays-des-hautes-falaises-fecamp" TargetMode="External"/><Relationship Id="rId3" Type="http://schemas.openxmlformats.org/officeDocument/2006/relationships/hyperlink" Target="https://www.has-sante.fr/portail/jcms/c_259364/fr/centre-francois-baclesse" TargetMode="External"/><Relationship Id="rId12" Type="http://schemas.openxmlformats.org/officeDocument/2006/relationships/hyperlink" Target="https://www.has-sante.fr/portail/jcms/c_262359/fr/centre-hospitalier-universitaire-de-caen" TargetMode="External"/><Relationship Id="rId17" Type="http://schemas.openxmlformats.org/officeDocument/2006/relationships/hyperlink" Target="https://www.has-sante.fr/portail/jcms/c_475382/fr/polyclinique-de-deauville" TargetMode="External"/><Relationship Id="rId25" Type="http://schemas.openxmlformats.org/officeDocument/2006/relationships/hyperlink" Target="https://www.has-sante.fr/portail/jcms/c_263301/fr/centre-hospitalier-specialise-de-navarre" TargetMode="External"/><Relationship Id="rId33" Type="http://schemas.openxmlformats.org/officeDocument/2006/relationships/hyperlink" Target="https://www.has-sante.fr/portail/jcms/c_264021/fr/centre-hospitalier-public-du-cotentin" TargetMode="External"/><Relationship Id="rId38" Type="http://schemas.openxmlformats.org/officeDocument/2006/relationships/hyperlink" Target="https://www.has-sante.fr/portail/jcms/c_265973/fr/centre-hospitalier-memorial-france-etats-unis-de-saint-lo" TargetMode="External"/><Relationship Id="rId46" Type="http://schemas.openxmlformats.org/officeDocument/2006/relationships/hyperlink" Target="https://www.has-sante.fr/portail/jcms/c_259301/fr/korian-l-estran" TargetMode="External"/><Relationship Id="rId59" Type="http://schemas.openxmlformats.org/officeDocument/2006/relationships/hyperlink" Target="https://www.has-sante.fr/portail/jcms/c_418895/fr/hopital-local-de-belleme" TargetMode="External"/><Relationship Id="rId67" Type="http://schemas.openxmlformats.org/officeDocument/2006/relationships/hyperlink" Target="https://www.has-sante.fr/portail/jcms/c_262317/fr/clinique-saint-antoine-bois-guillaume" TargetMode="External"/><Relationship Id="rId103" Type="http://schemas.openxmlformats.org/officeDocument/2006/relationships/hyperlink" Target="https://www.has-sante.fr/portail/jcms/c_797291/fr/clinique-la-loviere" TargetMode="External"/><Relationship Id="rId108" Type="http://schemas.openxmlformats.org/officeDocument/2006/relationships/hyperlink" Target="https://www.has-sante.fr/portail/jcms/c_1365878/fr/had-eure-seine" TargetMode="External"/><Relationship Id="rId116" Type="http://schemas.openxmlformats.org/officeDocument/2006/relationships/hyperlink" Target="https://www.has-sante.fr/portail/jcms/c_266144/fr/clinique-d-alencon" TargetMode="External"/><Relationship Id="rId124" Type="http://schemas.openxmlformats.org/officeDocument/2006/relationships/hyperlink" Target="https://www.has-sante.fr/portail/jcms/c_458822/fr/centre-hospitalier-intercommunal-des-andaines" TargetMode="External"/><Relationship Id="rId20" Type="http://schemas.openxmlformats.org/officeDocument/2006/relationships/hyperlink" Target="https://www.has-sante.fr/portail/jcms/c_418596/fr/centre-hospitalier-intercommunal-eure-seine-site-d-evreux" TargetMode="External"/><Relationship Id="rId41" Type="http://schemas.openxmlformats.org/officeDocument/2006/relationships/hyperlink" Target="https://www.has-sante.fr/portail/jcms/c_2787104/fr/centre-hospitalier-de-saint-hilaire-du-harcouet-centre-hospitalier-d-avranches-granville-l-hopital-local-de-mortain" TargetMode="External"/><Relationship Id="rId54" Type="http://schemas.openxmlformats.org/officeDocument/2006/relationships/hyperlink" Target="https://www.has-sante.fr/portail/jcms/c_259244/fr/centre-de-medecine-physique-et-de-readaptation-de-bagnoles-de-l-orne" TargetMode="External"/><Relationship Id="rId62" Type="http://schemas.openxmlformats.org/officeDocument/2006/relationships/hyperlink" Target="https://www.has-sante.fr/portail/jcms/c_264303/fr/centre-hospitalier-de-l-aigle" TargetMode="External"/><Relationship Id="rId70" Type="http://schemas.openxmlformats.org/officeDocument/2006/relationships/hyperlink" Target="https://www.has-sante.fr/portail/jcms/c_259154/fr/centre-henri-becquerel" TargetMode="External"/><Relationship Id="rId75" Type="http://schemas.openxmlformats.org/officeDocument/2006/relationships/hyperlink" Target="https://www.has-sante.fr/portail/jcms/c_260923/fr/centre-hospitalier-asselin-hedelin" TargetMode="External"/><Relationship Id="rId83" Type="http://schemas.openxmlformats.org/officeDocument/2006/relationships/hyperlink" Target="https://www.has-sante.fr/portail/jcms/c_262419/fr/clinique-des-essarts" TargetMode="External"/><Relationship Id="rId88" Type="http://schemas.openxmlformats.org/officeDocument/2006/relationships/hyperlink" Target="https://www.has-sante.fr/portail/jcms/c_262584/fr/hopital-local-de-saint-romain-de-colbosc" TargetMode="External"/><Relationship Id="rId91" Type="http://schemas.openxmlformats.org/officeDocument/2006/relationships/hyperlink" Target="https://www.has-sante.fr/portail/jcms/c_259112/fr/centre-de-convalescence-de-la-roseraie" TargetMode="External"/><Relationship Id="rId96" Type="http://schemas.openxmlformats.org/officeDocument/2006/relationships/hyperlink" Target="https://www.has-sante.fr/portail/jcms/c_265011/fr/udm-et-dialyse-a-domicile-ass-anider" TargetMode="External"/><Relationship Id="rId111" Type="http://schemas.openxmlformats.org/officeDocument/2006/relationships/hyperlink" Target="https://www.has-sante.fr/portail/jcms/c_873882/fr/adir-had-caux-maritime" TargetMode="External"/><Relationship Id="rId1" Type="http://schemas.openxmlformats.org/officeDocument/2006/relationships/hyperlink" Target="https://www.has-sante.fr/portail/jcms/c_261160/fr/institut-de-medecine-physique-et-de-readaptation-du-bois-de-lebisey-herouville-saint-clair" TargetMode="External"/><Relationship Id="rId6" Type="http://schemas.openxmlformats.org/officeDocument/2006/relationships/hyperlink" Target="https://www.has-sante.fr/portail/jcms/c_811095/fr/had-croix-rouge-francaise-caen" TargetMode="External"/><Relationship Id="rId15" Type="http://schemas.openxmlformats.org/officeDocument/2006/relationships/hyperlink" Target="https://www.has-sante.fr/portail/jcms/c_264651/fr/adapt-le-manoir-d-aprigny" TargetMode="External"/><Relationship Id="rId23" Type="http://schemas.openxmlformats.org/officeDocument/2006/relationships/hyperlink" Target="https://www.has-sante.fr/portail/jcms/c_261499/fr/centre-de-soins-de-suite-et-de-longue-duree-hostrea" TargetMode="External"/><Relationship Id="rId28" Type="http://schemas.openxmlformats.org/officeDocument/2006/relationships/hyperlink" Target="https://www.has-sante.fr/portail/jcms/c_264780/fr/clinique-de-la-mare-o-dans" TargetMode="External"/><Relationship Id="rId36" Type="http://schemas.openxmlformats.org/officeDocument/2006/relationships/hyperlink" Target="https://www.has-sante.fr/portail/jcms/c_260282/fr/clinique-du-docteur-henry-guillard" TargetMode="External"/><Relationship Id="rId49" Type="http://schemas.openxmlformats.org/officeDocument/2006/relationships/hyperlink" Target="https://www.has-sante.fr/portail/jcms/c_447992/fr/centre-hospitalier-de-l-estran" TargetMode="External"/><Relationship Id="rId57" Type="http://schemas.openxmlformats.org/officeDocument/2006/relationships/hyperlink" Target="https://www.has-sante.fr/portail/jcms/c_265775/fr/centre-hospitalier-marguerite-de-lorraine" TargetMode="External"/><Relationship Id="rId106" Type="http://schemas.openxmlformats.org/officeDocument/2006/relationships/hyperlink" Target="https://www.has-sante.fr/portail/jcms/c_458832/fr/etablissement-public-de-sante-caen" TargetMode="External"/><Relationship Id="rId114" Type="http://schemas.openxmlformats.org/officeDocument/2006/relationships/hyperlink" Target="https://www.has-sante.fr/portail/jcms/c_264906/fr/polyclinique-du-cotentin" TargetMode="External"/><Relationship Id="rId119" Type="http://schemas.openxmlformats.org/officeDocument/2006/relationships/hyperlink" Target="https://www.has-sante.fr/portail/jcms/c_264159/fr/centre-hospitalier-de-vire" TargetMode="External"/><Relationship Id="rId127" Type="http://schemas.openxmlformats.org/officeDocument/2006/relationships/vmlDrawing" Target="../drawings/vmlDrawing1.vml"/><Relationship Id="rId10" Type="http://schemas.openxmlformats.org/officeDocument/2006/relationships/hyperlink" Target="https://www.has-sante.fr/portail/jcms/c_263979/fr/centre-hospitalier-de-pont-l-eveque" TargetMode="External"/><Relationship Id="rId31" Type="http://schemas.openxmlformats.org/officeDocument/2006/relationships/hyperlink" Target="https://www.has-sante.fr/portail/jcms/c_1758789/fr/association-had-de-bernay-et-de-pont-audemer" TargetMode="External"/><Relationship Id="rId44" Type="http://schemas.openxmlformats.org/officeDocument/2006/relationships/hyperlink" Target="https://www.has-sante.fr/portail/jcms/c_263862/fr/centre-hospitalier-de-villedieu-les-poeles" TargetMode="External"/><Relationship Id="rId52" Type="http://schemas.openxmlformats.org/officeDocument/2006/relationships/hyperlink" Target="https://www.has-sante.fr/portail/jcms/c_2619158/fr/hospitalisation-a-domicile-orne-est" TargetMode="External"/><Relationship Id="rId60" Type="http://schemas.openxmlformats.org/officeDocument/2006/relationships/hyperlink" Target="https://www.has-sante.fr/portail/jcms/c_266243/fr/centre-hospitalier-intercommunal-chic-alencon-mamers" TargetMode="External"/><Relationship Id="rId65" Type="http://schemas.openxmlformats.org/officeDocument/2006/relationships/hyperlink" Target="https://www.has-sante.fr/portail/jcms/c_264369/fr/clinique-les-aubepines" TargetMode="External"/><Relationship Id="rId73" Type="http://schemas.openxmlformats.org/officeDocument/2006/relationships/hyperlink" Target="https://www.has-sante.fr/portail/jcms/c_516313/fr/clinique-saint-hilaire" TargetMode="External"/><Relationship Id="rId78" Type="http://schemas.openxmlformats.org/officeDocument/2006/relationships/hyperlink" Target="https://www.has-sante.fr/portail/jcms/c_262659/fr/centre-hospitalier-du-rouvray" TargetMode="External"/><Relationship Id="rId81" Type="http://schemas.openxmlformats.org/officeDocument/2006/relationships/hyperlink" Target="https://www.has-sante.fr/portail/jcms/c_259679/fr/centre-hospitalier-du-bois-petit" TargetMode="External"/><Relationship Id="rId86" Type="http://schemas.openxmlformats.org/officeDocument/2006/relationships/hyperlink" Target="https://www.has-sante.fr/portail/jcms/c_260790/fr/groupe-hospitalier-du-havre" TargetMode="External"/><Relationship Id="rId94" Type="http://schemas.openxmlformats.org/officeDocument/2006/relationships/hyperlink" Target="https://www.has-sante.fr/portail/jcms/c_915002/fr/clinique-megival" TargetMode="External"/><Relationship Id="rId99" Type="http://schemas.openxmlformats.org/officeDocument/2006/relationships/hyperlink" Target="https://www.has-sante.fr/portail/jcms/c_545839/fr/centre-hospitalier-de-eu" TargetMode="External"/><Relationship Id="rId101" Type="http://schemas.openxmlformats.org/officeDocument/2006/relationships/hyperlink" Target="https://www.has-sante.fr/portail/jcms/c_454015/fr/centre-hospitalier-de-gournay-en-bray" TargetMode="External"/><Relationship Id="rId122" Type="http://schemas.openxmlformats.org/officeDocument/2006/relationships/hyperlink" Target="https://www.has-sante.fr/portail/jcms/c_482180/fr/clinique-des-ormeaux" TargetMode="External"/><Relationship Id="rId4" Type="http://schemas.openxmlformats.org/officeDocument/2006/relationships/hyperlink" Target="https://www.has-sante.fr/portail/jcms/c_259838/fr/hopital-prive-saint-martin-caen" TargetMode="External"/><Relationship Id="rId9" Type="http://schemas.openxmlformats.org/officeDocument/2006/relationships/hyperlink" Target="https://www.has-sante.fr/portail/jcms/c_1262759/fr/centre-hospitalier-de-la-cote-fleurie" TargetMode="External"/><Relationship Id="rId13" Type="http://schemas.openxmlformats.org/officeDocument/2006/relationships/hyperlink" Target="https://www.has-sante.fr/portail/jcms/c_259493/fr/centre-hospitalier-de-falaise" TargetMode="External"/><Relationship Id="rId18" Type="http://schemas.openxmlformats.org/officeDocument/2006/relationships/hyperlink" Target="https://www.has-sante.fr/portail/jcms/c_262938/fr/clinique-chirurgicale-pasteur" TargetMode="External"/><Relationship Id="rId39" Type="http://schemas.openxmlformats.org/officeDocument/2006/relationships/hyperlink" Target="https://www.has-sante.fr/portail/jcms/c_264930/fr/hopital-local-de-carentan" TargetMode="External"/><Relationship Id="rId109" Type="http://schemas.openxmlformats.org/officeDocument/2006/relationships/hyperlink" Target="https://www.has-sante.fr/portail/jcms/c_1758789/fr/association-had-de-bernay-et-de-pont-audemer" TargetMode="External"/><Relationship Id="rId34" Type="http://schemas.openxmlformats.org/officeDocument/2006/relationships/hyperlink" Target="https://www.has-sante.fr/portail/jcms/c_260760/fr/fondation-bon-sauveur" TargetMode="External"/><Relationship Id="rId50" Type="http://schemas.openxmlformats.org/officeDocument/2006/relationships/hyperlink" Target="https://www.has-sante.fr/portail/jcms/c_264243/fr/polyclinique-de-la-manche-saint-lo" TargetMode="External"/><Relationship Id="rId55" Type="http://schemas.openxmlformats.org/officeDocument/2006/relationships/hyperlink" Target="https://www.has-sante.fr/portail/jcms/c_261508/fr/centre-de-soins-de-suite-le-parc" TargetMode="External"/><Relationship Id="rId76" Type="http://schemas.openxmlformats.org/officeDocument/2006/relationships/hyperlink" Target="https://www.has-sante.fr/portail/jcms/c_458057/fr/centre-hospitalier-f-langlois" TargetMode="External"/><Relationship Id="rId97" Type="http://schemas.openxmlformats.org/officeDocument/2006/relationships/hyperlink" Target="https://www.has-sante.fr/portail/jcms/c_264693/fr/institut-de-jour-alfred-binet" TargetMode="External"/><Relationship Id="rId104" Type="http://schemas.openxmlformats.org/officeDocument/2006/relationships/hyperlink" Target="https://www.has-sante.fr/portail/jcms/c_456954/fr/hopital-marescot" TargetMode="External"/><Relationship Id="rId120" Type="http://schemas.openxmlformats.org/officeDocument/2006/relationships/hyperlink" Target="https://www.has-sante.fr/portail/jcms/c_514947/fr/hopital-prive-de-l-estuaire" TargetMode="External"/><Relationship Id="rId125" Type="http://schemas.openxmlformats.org/officeDocument/2006/relationships/printerSettings" Target="../printerSettings/printerSettings2.bin"/><Relationship Id="rId7" Type="http://schemas.openxmlformats.org/officeDocument/2006/relationships/hyperlink" Target="https://www.has-sante.fr/portail/jcms/c_664200/fr/service-d-hospitalisation-a-domicile-bayeux" TargetMode="External"/><Relationship Id="rId71" Type="http://schemas.openxmlformats.org/officeDocument/2006/relationships/hyperlink" Target="https://www.has-sante.fr/portail/jcms/c_260159/fr/clinique-de-l-europe-rouen" TargetMode="External"/><Relationship Id="rId92" Type="http://schemas.openxmlformats.org/officeDocument/2006/relationships/hyperlink" Target="https://www.has-sante.fr/portail/jcms/c_260739/fr/etablissement-soins-de-suite-du-caux-littoral" TargetMode="External"/><Relationship Id="rId2" Type="http://schemas.openxmlformats.org/officeDocument/2006/relationships/hyperlink" Target="https://www.has-sante.fr/portail/jcms/c_260736/fr/korian-thalatta" TargetMode="External"/><Relationship Id="rId29" Type="http://schemas.openxmlformats.org/officeDocument/2006/relationships/hyperlink" Target="https://www.has-sante.fr/portail/jcms/c_264051/fr/hopital-la-musse" TargetMode="External"/><Relationship Id="rId24" Type="http://schemas.openxmlformats.org/officeDocument/2006/relationships/hyperlink" Target="https://www.has-sante.fr/portail/jcms/c_266159/fr/centre-hospitalier-de-gisors" TargetMode="External"/><Relationship Id="rId40" Type="http://schemas.openxmlformats.org/officeDocument/2006/relationships/hyperlink" Target="https://www.has-sante.fr/portail/jcms/c_259268/fr/etablissement-de-medecine-physique-reeducation-et-readaptation-en-milieu-marin-empr-le-normandy" TargetMode="External"/><Relationship Id="rId45" Type="http://schemas.openxmlformats.org/officeDocument/2006/relationships/hyperlink" Target="https://www.has-sante.fr/portail/jcms/c_261800/fr/hopital-de-saint-james" TargetMode="External"/><Relationship Id="rId66" Type="http://schemas.openxmlformats.org/officeDocument/2006/relationships/hyperlink" Target="https://www.has-sante.fr/portail/jcms/c_2843665/fr/clinique-guillaume" TargetMode="External"/><Relationship Id="rId87" Type="http://schemas.openxmlformats.org/officeDocument/2006/relationships/hyperlink" Target="https://www.has-sante.fr/portail/jcms/c_262109/fr/chi-caux-vallee-de-seine" TargetMode="External"/><Relationship Id="rId110" Type="http://schemas.openxmlformats.org/officeDocument/2006/relationships/hyperlink" Target="https://www.has-sante.fr/portail/jcms/c_1048891/fr/hospitalisation-a-domicile-61-had-61" TargetMode="External"/><Relationship Id="rId115" Type="http://schemas.openxmlformats.org/officeDocument/2006/relationships/hyperlink" Target="https://www.has-sante.fr/portail/jcms/c_447983/fr/polyclinique-de-lisieux" TargetMode="External"/><Relationship Id="rId61" Type="http://schemas.openxmlformats.org/officeDocument/2006/relationships/hyperlink" Target="https://www.has-sante.fr/portail/jcms/c_1054089/fr/service-d-hospitalisation-a-domicile-argentan" TargetMode="External"/><Relationship Id="rId82" Type="http://schemas.openxmlformats.org/officeDocument/2006/relationships/hyperlink" Target="https://www.has-sante.fr/portail/jcms/c_261568/fr/centre-hospitalier-durecu-lavoisie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theme="1"/>
    <pageSetUpPr fitToPage="1"/>
  </sheetPr>
  <dimension ref="A1:M62"/>
  <sheetViews>
    <sheetView showGridLines="0" zoomScaleNormal="100" workbookViewId="0">
      <selection activeCell="D13" sqref="D13:I13"/>
    </sheetView>
  </sheetViews>
  <sheetFormatPr baseColWidth="10" defaultRowHeight="15" x14ac:dyDescent="0.25"/>
  <cols>
    <col min="1" max="1" width="11.42578125" bestFit="1" customWidth="1"/>
    <col min="2" max="2" width="16.42578125" customWidth="1"/>
    <col min="5" max="5" width="12.28515625" customWidth="1"/>
    <col min="8" max="8" width="13.28515625" customWidth="1"/>
    <col min="9" max="9" width="12.5703125" customWidth="1"/>
    <col min="10" max="10" width="2.140625" customWidth="1"/>
  </cols>
  <sheetData>
    <row r="1" spans="3:13" x14ac:dyDescent="0.25">
      <c r="M1" s="112"/>
    </row>
    <row r="4" spans="3:13" ht="15" customHeight="1" x14ac:dyDescent="0.25">
      <c r="C4" s="187" t="s">
        <v>193</v>
      </c>
      <c r="D4" s="187"/>
      <c r="E4" s="187"/>
      <c r="F4" s="187"/>
      <c r="G4" s="187"/>
      <c r="H4" s="187"/>
    </row>
    <row r="5" spans="3:13" ht="15" customHeight="1" x14ac:dyDescent="0.25">
      <c r="C5" s="187"/>
      <c r="D5" s="187"/>
      <c r="E5" s="187"/>
      <c r="F5" s="187"/>
      <c r="G5" s="187"/>
      <c r="H5" s="187"/>
    </row>
    <row r="6" spans="3:13" ht="15" customHeight="1" x14ac:dyDescent="0.25">
      <c r="C6" s="187"/>
      <c r="D6" s="187"/>
      <c r="E6" s="187"/>
      <c r="F6" s="187"/>
      <c r="G6" s="187"/>
      <c r="H6" s="187"/>
    </row>
    <row r="7" spans="3:13" ht="15" customHeight="1" x14ac:dyDescent="0.25">
      <c r="C7" s="187"/>
      <c r="D7" s="187"/>
      <c r="E7" s="187"/>
      <c r="F7" s="187"/>
      <c r="G7" s="187"/>
      <c r="H7" s="187"/>
    </row>
    <row r="8" spans="3:13" ht="15" customHeight="1" x14ac:dyDescent="0.25">
      <c r="C8" s="187"/>
      <c r="D8" s="187"/>
      <c r="E8" s="187"/>
      <c r="F8" s="187"/>
      <c r="G8" s="187"/>
      <c r="H8" s="187"/>
    </row>
    <row r="11" spans="3:13" x14ac:dyDescent="0.25">
      <c r="C11" s="60" t="s">
        <v>190</v>
      </c>
      <c r="D11" s="78">
        <v>14</v>
      </c>
      <c r="E11" s="63"/>
      <c r="F11" s="64"/>
      <c r="G11" s="64"/>
      <c r="H11" s="64"/>
      <c r="I11" s="64"/>
    </row>
    <row r="12" spans="3:13" ht="5.25" customHeight="1" x14ac:dyDescent="0.25">
      <c r="C12" s="61"/>
      <c r="D12" s="61"/>
      <c r="E12" s="61"/>
      <c r="F12" s="61"/>
      <c r="G12" s="61"/>
      <c r="H12" s="61"/>
      <c r="I12" s="61"/>
    </row>
    <row r="13" spans="3:13" x14ac:dyDescent="0.25">
      <c r="C13" s="60" t="s">
        <v>191</v>
      </c>
      <c r="D13" s="178" t="s">
        <v>74</v>
      </c>
      <c r="E13" s="179"/>
      <c r="F13" s="179"/>
      <c r="G13" s="179"/>
      <c r="H13" s="179"/>
      <c r="I13" s="180"/>
    </row>
    <row r="14" spans="3:13" ht="6" customHeight="1" x14ac:dyDescent="0.25">
      <c r="C14" s="61"/>
      <c r="D14" s="61"/>
      <c r="E14" s="61"/>
      <c r="F14" s="61"/>
      <c r="G14" s="61"/>
      <c r="H14" s="61"/>
      <c r="I14" s="61"/>
    </row>
    <row r="15" spans="3:13" x14ac:dyDescent="0.25">
      <c r="C15" s="62" t="s">
        <v>192</v>
      </c>
      <c r="D15" s="181" t="str">
        <f>VLOOKUP(D13,DataBase!E:G,3,0)</f>
        <v>6 - GHT Normandie Centre</v>
      </c>
      <c r="E15" s="182"/>
      <c r="F15" s="182"/>
      <c r="G15" s="183"/>
      <c r="H15" s="65"/>
      <c r="I15" s="61"/>
    </row>
    <row r="16" spans="3:13" ht="6.75" customHeight="1" x14ac:dyDescent="0.25">
      <c r="C16" s="61"/>
      <c r="D16" s="61"/>
      <c r="E16" s="61"/>
      <c r="F16" s="61"/>
      <c r="G16" s="61"/>
      <c r="H16" s="61"/>
      <c r="I16" s="61"/>
    </row>
    <row r="17" spans="1:9" x14ac:dyDescent="0.25">
      <c r="D17" s="76" t="s">
        <v>202</v>
      </c>
      <c r="E17" s="61"/>
      <c r="F17" s="61"/>
      <c r="G17" s="61"/>
      <c r="H17" s="61"/>
      <c r="I17" s="66"/>
    </row>
    <row r="20" spans="1:9" s="67" customFormat="1" ht="5.0999999999999996" customHeight="1" x14ac:dyDescent="0.25">
      <c r="C20" s="73" t="str">
        <f>IF(VLOOKUP($D$13,DataBase!$E:$L,4,0)=0,"",VLOOKUP($D$13,DataBase!$E:$L,4,0))</f>
        <v>X</v>
      </c>
      <c r="D20" s="73" t="str">
        <f>IF(VLOOKUP($D$13,DataBase!$E:$L,5,0)=0,"",VLOOKUP($D$13,DataBase!$E:$L,5,0))</f>
        <v/>
      </c>
      <c r="E20" s="73" t="str">
        <f>IF(VLOOKUP($D$13,DataBase!$E:$L,6,0)=0,"",VLOOKUP($D$13,DataBase!$E:$L,6,0))</f>
        <v>X</v>
      </c>
      <c r="F20" s="73" t="str">
        <f>IF(VLOOKUP($D$13,DataBase!$E:$L,7,0)=0,"",VLOOKUP($D$13,DataBase!$E:$L,7,0))</f>
        <v>X</v>
      </c>
      <c r="G20" s="73" t="str">
        <f>IF(VLOOKUP($D$13,DataBase!$E:$L,8,0)=0,"",VLOOKUP($D$13,DataBase!$E:$L,8,0))</f>
        <v/>
      </c>
    </row>
    <row r="21" spans="1:9" x14ac:dyDescent="0.25">
      <c r="B21" s="68" t="s">
        <v>194</v>
      </c>
      <c r="C21" s="69" t="s">
        <v>29</v>
      </c>
      <c r="D21" s="69" t="s">
        <v>30</v>
      </c>
      <c r="E21" s="69" t="s">
        <v>31</v>
      </c>
      <c r="F21" s="69" t="s">
        <v>32</v>
      </c>
      <c r="G21" s="69" t="s">
        <v>33</v>
      </c>
    </row>
    <row r="22" spans="1:9" x14ac:dyDescent="0.25">
      <c r="C22" s="100"/>
      <c r="D22" s="100"/>
      <c r="E22" s="100"/>
      <c r="F22" s="100"/>
      <c r="G22" s="100"/>
    </row>
    <row r="24" spans="1:9" x14ac:dyDescent="0.25">
      <c r="B24" s="68" t="s">
        <v>195</v>
      </c>
    </row>
    <row r="25" spans="1:9" ht="5.0999999999999996" customHeight="1" x14ac:dyDescent="0.25"/>
    <row r="26" spans="1:9" x14ac:dyDescent="0.25">
      <c r="B26" s="70"/>
      <c r="C26" s="184" t="s">
        <v>7</v>
      </c>
      <c r="D26" s="185"/>
      <c r="E26" s="184" t="s">
        <v>8</v>
      </c>
      <c r="F26" s="186"/>
      <c r="G26" s="185"/>
      <c r="H26" s="85" t="s">
        <v>9</v>
      </c>
      <c r="I26" s="85" t="s">
        <v>10</v>
      </c>
    </row>
    <row r="27" spans="1:9" s="71" customFormat="1" ht="51" x14ac:dyDescent="0.25">
      <c r="B27" s="72"/>
      <c r="C27" s="86" t="s">
        <v>0</v>
      </c>
      <c r="D27" s="86" t="s">
        <v>1</v>
      </c>
      <c r="E27" s="86" t="s">
        <v>2</v>
      </c>
      <c r="F27" s="86" t="s">
        <v>3</v>
      </c>
      <c r="G27" s="86" t="s">
        <v>4</v>
      </c>
      <c r="H27" s="86" t="s">
        <v>5</v>
      </c>
      <c r="I27" s="86" t="s">
        <v>6</v>
      </c>
    </row>
    <row r="28" spans="1:9" s="74" customFormat="1" x14ac:dyDescent="0.25">
      <c r="B28" s="99" t="s">
        <v>17</v>
      </c>
      <c r="C28" s="25">
        <f>VLOOKUP(Fiche!$D$13,DataBase!$E:$S,9,0)</f>
        <v>4</v>
      </c>
      <c r="D28" s="75">
        <f>VLOOKUP(Fiche!$D$13,DataBase!$E:$S,10,0)</f>
        <v>1</v>
      </c>
      <c r="E28" s="75">
        <f>VLOOKUP(Fiche!$D$13,DataBase!$E:$S,11,0)</f>
        <v>3</v>
      </c>
      <c r="F28" s="75">
        <f>VLOOKUP(Fiche!$D$13,DataBase!$E:$S,12,0)</f>
        <v>1</v>
      </c>
      <c r="G28" s="75">
        <f>VLOOKUP(Fiche!$D$13,DataBase!$E:$S,13,0)</f>
        <v>1</v>
      </c>
      <c r="H28" s="75">
        <f>VLOOKUP(Fiche!$D$13,DataBase!$E:$S,14,0)</f>
        <v>3</v>
      </c>
      <c r="I28" s="75">
        <f>VLOOKUP(Fiche!$D$13,DataBase!$E:$S,15,0)</f>
        <v>3</v>
      </c>
    </row>
    <row r="29" spans="1:9" s="67" customFormat="1" ht="11.25" customHeight="1" x14ac:dyDescent="0.25">
      <c r="A29" s="96" t="str">
        <f>VLOOKUP(D13,DataBase!$E:$G,2,0)</f>
        <v>CH &gt; 300 lits</v>
      </c>
      <c r="B29" s="97" t="s">
        <v>201</v>
      </c>
      <c r="C29" s="127">
        <f>VLOOKUP($A$29,Médianes!$B$4:$I$12,2,0)</f>
        <v>3</v>
      </c>
      <c r="D29" s="127">
        <f>VLOOKUP($A$29,Médianes!$B$4:$I$12,3,0)</f>
        <v>3</v>
      </c>
      <c r="E29" s="127">
        <f>VLOOKUP($A$29,Médianes!$B$4:$I$12,4,0)</f>
        <v>3</v>
      </c>
      <c r="F29" s="127">
        <f>VLOOKUP($A$29,Médianes!$B$4:$I$12,5,0)</f>
        <v>3</v>
      </c>
      <c r="G29" s="127">
        <f>VLOOKUP($A$29,Médianes!$B$4:$I$12,6,0)</f>
        <v>3</v>
      </c>
      <c r="H29" s="127">
        <f>VLOOKUP($A$29,Médianes!$B$4:$I$12,7,0)</f>
        <v>3</v>
      </c>
      <c r="I29" s="127">
        <f>VLOOKUP($A$29,Médianes!$B$4:$I$12,8,0)</f>
        <v>3</v>
      </c>
    </row>
    <row r="30" spans="1:9" s="67" customFormat="1" ht="11.25" customHeight="1" x14ac:dyDescent="0.25">
      <c r="B30" s="98" t="str">
        <f>VLOOKUP(D13,DataBase!$E:$G,3,0)</f>
        <v>6 - GHT Normandie Centre</v>
      </c>
      <c r="C30" s="128">
        <f>VLOOKUP($B$30,Médianes!$B$20:$I$30,2,0)</f>
        <v>3</v>
      </c>
      <c r="D30" s="128">
        <f>VLOOKUP($B$30,Médianes!$B$20:$I$30,3,0)</f>
        <v>3</v>
      </c>
      <c r="E30" s="128">
        <f>VLOOKUP($B$30,Médianes!$B$20:$I$30,4,0)</f>
        <v>3</v>
      </c>
      <c r="F30" s="128">
        <f>VLOOKUP($B$30,Médianes!$B$20:$I$30,5,0)</f>
        <v>3</v>
      </c>
      <c r="G30" s="128">
        <f>VLOOKUP($B$30,Médianes!$B$20:$I$30,6,0)</f>
        <v>3</v>
      </c>
      <c r="H30" s="128">
        <f>VLOOKUP($B$30,Médianes!$B$20:$I$30,7,0)</f>
        <v>3</v>
      </c>
      <c r="I30" s="128">
        <f>VLOOKUP($B$30,Médianes!$B$20:$I$30,8,0)</f>
        <v>3</v>
      </c>
    </row>
    <row r="31" spans="1:9" x14ac:dyDescent="0.25">
      <c r="D31" s="77" t="s">
        <v>196</v>
      </c>
      <c r="E31" s="176">
        <f>VLOOKUP(Fiche!$D$13,DataBase!$E:$T,16,0)</f>
        <v>0.5714285714285714</v>
      </c>
      <c r="F31" s="176"/>
      <c r="G31" s="176"/>
    </row>
    <row r="32" spans="1:9" x14ac:dyDescent="0.25">
      <c r="D32" s="77" t="s">
        <v>330</v>
      </c>
      <c r="E32" s="176" t="str">
        <f>VLOOKUP(Fiche!$D$13,DataBase!$E:$V,18,0)</f>
        <v>Obligation d'amélioration</v>
      </c>
      <c r="F32" s="176"/>
      <c r="G32" s="176"/>
    </row>
    <row r="51" spans="1:9" s="2" customFormat="1" ht="12.75" x14ac:dyDescent="0.2">
      <c r="B51" s="94" t="s">
        <v>24</v>
      </c>
      <c r="D51" s="95" t="str">
        <f>B29</f>
        <v>Médiane même catégorie</v>
      </c>
      <c r="G51" s="92" t="str">
        <f>IF(D15="Aucun","",D15)</f>
        <v>6 - GHT Normandie Centre</v>
      </c>
    </row>
    <row r="52" spans="1:9" x14ac:dyDescent="0.25">
      <c r="B52" s="93"/>
      <c r="C52" s="90"/>
      <c r="D52" s="88" t="str">
        <f>IFERROR(IF(AND(#REF!=C29,#REF!=D29,#REF!=E29,#REF!=F29,#REF!=G29,#REF!=H29,#REF!=I29),"Données médiane même catégorie=ES",""),"")</f>
        <v/>
      </c>
      <c r="G52" s="88" t="str">
        <f>IFERROR(IF(AND(#REF!=C30,#REF!=D30,#REF!=E30,#REF!=F30,#REF!=G30,#REF!=H30,#REF!=I30),"Données GHT=ES",""),"")</f>
        <v/>
      </c>
    </row>
    <row r="53" spans="1:9" x14ac:dyDescent="0.25">
      <c r="B53" s="89"/>
      <c r="E53" s="91"/>
    </row>
    <row r="54" spans="1:9" ht="15.75" thickBot="1" x14ac:dyDescent="0.3">
      <c r="B54" s="89"/>
      <c r="E54" s="91"/>
    </row>
    <row r="55" spans="1:9" ht="6" customHeight="1" x14ac:dyDescent="0.25">
      <c r="A55" s="173" t="s">
        <v>200</v>
      </c>
      <c r="B55" s="109"/>
      <c r="C55" s="80"/>
      <c r="D55" s="80"/>
      <c r="E55" s="80"/>
      <c r="F55" s="80"/>
      <c r="G55" s="80"/>
      <c r="H55" s="80"/>
      <c r="I55" s="81"/>
    </row>
    <row r="56" spans="1:9" x14ac:dyDescent="0.25">
      <c r="A56" s="174"/>
      <c r="B56" s="110"/>
      <c r="C56" s="54"/>
      <c r="D56" s="79" t="s">
        <v>197</v>
      </c>
      <c r="E56" s="176" t="str">
        <f>VLOOKUP(Fiche!$D$13,DataBase!$E:$V,18,0)</f>
        <v>Obligation d'amélioration</v>
      </c>
      <c r="F56" s="176"/>
      <c r="G56" s="176"/>
      <c r="H56" s="176"/>
      <c r="I56" s="82"/>
    </row>
    <row r="57" spans="1:9" ht="6" customHeight="1" x14ac:dyDescent="0.25">
      <c r="A57" s="174"/>
      <c r="B57" s="110"/>
      <c r="C57" s="54"/>
      <c r="D57" s="79"/>
      <c r="E57" s="87"/>
      <c r="F57" s="87"/>
      <c r="G57" s="54"/>
      <c r="H57" s="54"/>
      <c r="I57" s="82"/>
    </row>
    <row r="58" spans="1:9" x14ac:dyDescent="0.25">
      <c r="A58" s="174"/>
      <c r="B58" s="110"/>
      <c r="C58" s="54"/>
      <c r="D58" s="79" t="s">
        <v>198</v>
      </c>
      <c r="E58" s="176" t="str">
        <f>VLOOKUP(Fiche!$D$13,DataBase!$E:$W,19,0)</f>
        <v>C : Certification avec obligation d'amélioration</v>
      </c>
      <c r="F58" s="176"/>
      <c r="G58" s="176"/>
      <c r="H58" s="176"/>
      <c r="I58" s="82"/>
    </row>
    <row r="59" spans="1:9" ht="6" customHeight="1" x14ac:dyDescent="0.25">
      <c r="A59" s="174"/>
      <c r="B59" s="110"/>
      <c r="C59" s="54"/>
      <c r="D59" s="54"/>
      <c r="E59" s="177"/>
      <c r="F59" s="177"/>
      <c r="G59" s="54"/>
      <c r="H59" s="54"/>
      <c r="I59" s="82"/>
    </row>
    <row r="60" spans="1:9" x14ac:dyDescent="0.25">
      <c r="A60" s="174"/>
      <c r="B60" s="110"/>
      <c r="C60" s="54"/>
      <c r="D60" s="79" t="s">
        <v>199</v>
      </c>
      <c r="E60" s="167" t="str">
        <f>HYPERLINK(VLOOKUP(D13,DataBase!E:Z,22,0))</f>
        <v>https://www.has-sante.fr/portail/jcms/c_262359/fr/centre-hospitalier-universitaire-de-caen</v>
      </c>
      <c r="F60" s="168"/>
      <c r="G60" s="168"/>
      <c r="H60" s="169"/>
      <c r="I60" s="82"/>
    </row>
    <row r="61" spans="1:9" x14ac:dyDescent="0.25">
      <c r="A61" s="174"/>
      <c r="B61" s="110"/>
      <c r="C61" s="54"/>
      <c r="D61" s="54"/>
      <c r="E61" s="170"/>
      <c r="F61" s="171"/>
      <c r="G61" s="171"/>
      <c r="H61" s="172"/>
      <c r="I61" s="82"/>
    </row>
    <row r="62" spans="1:9" ht="6" customHeight="1" thickBot="1" x14ac:dyDescent="0.3">
      <c r="A62" s="175"/>
      <c r="B62" s="111"/>
      <c r="C62" s="83"/>
      <c r="D62" s="83"/>
      <c r="E62" s="83"/>
      <c r="F62" s="83"/>
      <c r="G62" s="83"/>
      <c r="H62" s="83"/>
      <c r="I62" s="84"/>
    </row>
  </sheetData>
  <mergeCells count="12">
    <mergeCell ref="D13:I13"/>
    <mergeCell ref="D15:G15"/>
    <mergeCell ref="C26:D26"/>
    <mergeCell ref="E26:G26"/>
    <mergeCell ref="C4:H8"/>
    <mergeCell ref="E60:H61"/>
    <mergeCell ref="A55:A62"/>
    <mergeCell ref="E31:G31"/>
    <mergeCell ref="E32:G32"/>
    <mergeCell ref="E59:F59"/>
    <mergeCell ref="E58:H58"/>
    <mergeCell ref="E56:H56"/>
  </mergeCells>
  <conditionalFormatting sqref="C21:G21">
    <cfRule type="expression" dxfId="19" priority="6">
      <formula>C$20=""</formula>
    </cfRule>
  </conditionalFormatting>
  <conditionalFormatting sqref="C28:I28">
    <cfRule type="cellIs" dxfId="18" priority="1" operator="equal">
      <formula>5</formula>
    </cfRule>
    <cfRule type="cellIs" dxfId="17" priority="2" operator="equal">
      <formula>4</formula>
    </cfRule>
    <cfRule type="cellIs" dxfId="16" priority="3" operator="equal">
      <formula>3</formula>
    </cfRule>
    <cfRule type="cellIs" dxfId="15" priority="4" operator="equal">
      <formula>1</formula>
    </cfRule>
    <cfRule type="cellIs" dxfId="14" priority="5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6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DataBase!$B$2:$B$6</xm:f>
          </x14:formula1>
          <xm:sqref>D11</xm:sqref>
        </x14:dataValidation>
        <x14:dataValidation type="list" allowBlank="1" showInputMessage="1" showErrorMessage="1">
          <x14:formula1>
            <xm:f>OFFSET(DataBase!$E$1,MATCH($D$11,DataBase!$C:$C,0)-1,0,COUNTIF(DataBase!$C:$C,D11),1)</xm:f>
          </x14:formula1>
          <xm:sqref>D13:I13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>
    <tabColor rgb="FFC00000"/>
    <pageSetUpPr fitToPage="1"/>
  </sheetPr>
  <dimension ref="A1:AM184"/>
  <sheetViews>
    <sheetView tabSelected="1" topLeftCell="V1" zoomScale="90" zoomScaleNormal="90" workbookViewId="0">
      <selection activeCell="X117" sqref="X117"/>
    </sheetView>
  </sheetViews>
  <sheetFormatPr baseColWidth="10" defaultRowHeight="12.75" x14ac:dyDescent="0.2"/>
  <cols>
    <col min="1" max="1" width="1.42578125" style="2" customWidth="1"/>
    <col min="2" max="2" width="5.7109375" style="117" customWidth="1"/>
    <col min="3" max="3" width="4.7109375" style="118" bestFit="1" customWidth="1"/>
    <col min="4" max="4" width="13.140625" style="119" customWidth="1"/>
    <col min="5" max="5" width="58.42578125" style="118" customWidth="1"/>
    <col min="6" max="6" width="16.42578125" style="117" bestFit="1" customWidth="1"/>
    <col min="7" max="7" width="41.28515625" style="118" bestFit="1" customWidth="1"/>
    <col min="8" max="12" width="5.7109375" style="117" customWidth="1"/>
    <col min="13" max="13" width="15.7109375" style="120" customWidth="1"/>
    <col min="14" max="14" width="18.5703125" style="120" customWidth="1"/>
    <col min="15" max="19" width="15.7109375" style="120" customWidth="1"/>
    <col min="20" max="20" width="17.28515625" style="118" customWidth="1"/>
    <col min="21" max="21" width="36.5703125" style="117" customWidth="1"/>
    <col min="22" max="22" width="33.7109375" style="117" customWidth="1"/>
    <col min="23" max="24" width="60" style="118" customWidth="1"/>
    <col min="25" max="25" width="33.85546875" style="2" customWidth="1"/>
    <col min="26" max="26" width="114.140625" style="101" bestFit="1" customWidth="1"/>
    <col min="27" max="16384" width="11.42578125" style="2"/>
  </cols>
  <sheetData>
    <row r="1" spans="1:26" ht="46.5" x14ac:dyDescent="0.2">
      <c r="A1" s="188" t="s">
        <v>333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</row>
    <row r="2" spans="1:26" ht="15.95" customHeight="1" x14ac:dyDescent="0.2">
      <c r="A2" s="143"/>
      <c r="B2" s="160">
        <v>14</v>
      </c>
      <c r="C2" s="160"/>
      <c r="D2" s="161"/>
      <c r="E2" s="160"/>
      <c r="F2" s="160" t="s">
        <v>65</v>
      </c>
      <c r="G2" s="162" t="s">
        <v>37</v>
      </c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</row>
    <row r="3" spans="1:26" ht="15.95" customHeight="1" x14ac:dyDescent="0.2">
      <c r="A3" s="143"/>
      <c r="B3" s="160">
        <v>50</v>
      </c>
      <c r="C3" s="160"/>
      <c r="D3" s="161"/>
      <c r="E3" s="160"/>
      <c r="F3" s="160" t="s">
        <v>66</v>
      </c>
      <c r="G3" s="162" t="s">
        <v>38</v>
      </c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</row>
    <row r="4" spans="1:26" ht="15.95" customHeight="1" x14ac:dyDescent="0.2">
      <c r="B4" s="160">
        <v>61</v>
      </c>
      <c r="C4" s="160"/>
      <c r="D4" s="161"/>
      <c r="E4" s="160"/>
      <c r="F4" s="160" t="s">
        <v>48</v>
      </c>
      <c r="G4" s="162" t="s">
        <v>39</v>
      </c>
      <c r="T4" s="1"/>
      <c r="U4" s="2"/>
      <c r="V4" s="2"/>
      <c r="W4" s="1"/>
      <c r="X4" s="1"/>
    </row>
    <row r="5" spans="1:26" ht="15.95" customHeight="1" x14ac:dyDescent="0.2">
      <c r="B5" s="160">
        <v>76</v>
      </c>
      <c r="C5" s="160"/>
      <c r="D5" s="161"/>
      <c r="E5" s="160"/>
      <c r="F5" s="160" t="s">
        <v>49</v>
      </c>
      <c r="G5" s="162" t="s">
        <v>40</v>
      </c>
      <c r="H5" s="221" t="s">
        <v>79</v>
      </c>
      <c r="I5" s="221"/>
      <c r="J5" s="221"/>
      <c r="K5" s="221"/>
      <c r="L5" s="221"/>
      <c r="M5" s="221"/>
      <c r="N5" s="221"/>
      <c r="O5" s="221"/>
      <c r="P5" s="221"/>
      <c r="Q5" s="221"/>
      <c r="R5" s="221"/>
      <c r="S5" s="221"/>
      <c r="T5" s="1"/>
      <c r="U5" s="2"/>
      <c r="V5" s="2"/>
      <c r="W5" s="1"/>
      <c r="X5" s="1"/>
    </row>
    <row r="6" spans="1:26" ht="13.5" thickBot="1" x14ac:dyDescent="0.25">
      <c r="B6" s="160">
        <v>27</v>
      </c>
      <c r="C6" s="160"/>
      <c r="D6" s="161"/>
      <c r="E6" s="160"/>
      <c r="F6" s="160" t="s">
        <v>50</v>
      </c>
      <c r="G6" s="162" t="s">
        <v>41</v>
      </c>
      <c r="H6" s="2"/>
      <c r="I6" s="2"/>
      <c r="J6" s="2"/>
      <c r="K6" s="2"/>
      <c r="L6" s="2"/>
      <c r="M6" s="3"/>
      <c r="N6" s="3"/>
      <c r="O6" s="3"/>
      <c r="P6" s="121"/>
      <c r="Q6" s="121"/>
      <c r="R6" s="121"/>
      <c r="S6" s="121"/>
      <c r="T6" s="1"/>
      <c r="U6" s="2"/>
      <c r="V6" s="2"/>
      <c r="W6" s="1"/>
      <c r="X6" s="1"/>
    </row>
    <row r="7" spans="1:26" ht="13.5" thickBot="1" x14ac:dyDescent="0.25">
      <c r="B7" s="162"/>
      <c r="C7" s="160"/>
      <c r="D7" s="161"/>
      <c r="E7" s="160"/>
      <c r="F7" s="160" t="s">
        <v>332</v>
      </c>
      <c r="G7" s="162" t="s">
        <v>42</v>
      </c>
      <c r="H7" s="2"/>
      <c r="I7" s="2"/>
      <c r="J7" s="2"/>
      <c r="K7" s="2"/>
      <c r="L7" s="2"/>
      <c r="M7" s="139" t="s">
        <v>17</v>
      </c>
      <c r="N7" s="137"/>
      <c r="O7" s="3"/>
      <c r="P7" s="222" t="s">
        <v>77</v>
      </c>
      <c r="Q7" s="224"/>
      <c r="R7" s="224"/>
      <c r="S7" s="223"/>
      <c r="T7" s="4"/>
      <c r="U7" s="2"/>
      <c r="V7" s="2"/>
      <c r="W7" s="1"/>
      <c r="X7" s="1"/>
    </row>
    <row r="8" spans="1:26" ht="13.5" thickBot="1" x14ac:dyDescent="0.25">
      <c r="B8" s="162"/>
      <c r="C8" s="160"/>
      <c r="D8" s="161"/>
      <c r="E8" s="160"/>
      <c r="F8" s="160" t="s">
        <v>30</v>
      </c>
      <c r="G8" s="162" t="s">
        <v>43</v>
      </c>
      <c r="H8" s="227" t="s">
        <v>12</v>
      </c>
      <c r="I8" s="228"/>
      <c r="J8" s="228"/>
      <c r="K8" s="228"/>
      <c r="L8" s="229"/>
      <c r="M8" s="23">
        <v>0</v>
      </c>
      <c r="N8" s="138"/>
      <c r="O8" s="3"/>
      <c r="P8" s="222" t="s">
        <v>22</v>
      </c>
      <c r="Q8" s="223"/>
      <c r="R8" s="222" t="s">
        <v>23</v>
      </c>
      <c r="S8" s="223"/>
      <c r="T8" s="4"/>
      <c r="U8" s="2"/>
      <c r="V8" s="2"/>
      <c r="W8" s="1"/>
      <c r="X8" s="1"/>
    </row>
    <row r="9" spans="1:26" x14ac:dyDescent="0.2">
      <c r="B9" s="162"/>
      <c r="C9" s="160"/>
      <c r="D9" s="161"/>
      <c r="E9" s="160"/>
      <c r="F9" s="160" t="s">
        <v>31</v>
      </c>
      <c r="G9" s="162" t="s">
        <v>44</v>
      </c>
      <c r="H9" s="244" t="s">
        <v>13</v>
      </c>
      <c r="I9" s="245"/>
      <c r="J9" s="245"/>
      <c r="K9" s="245"/>
      <c r="L9" s="246"/>
      <c r="M9" s="23">
        <v>1</v>
      </c>
      <c r="N9" s="138"/>
      <c r="O9" s="3"/>
      <c r="P9" s="152">
        <v>0</v>
      </c>
      <c r="Q9" s="153">
        <v>0.39</v>
      </c>
      <c r="R9" s="233" t="s">
        <v>19</v>
      </c>
      <c r="S9" s="234"/>
      <c r="T9" s="4"/>
      <c r="U9" s="2"/>
      <c r="V9" s="2"/>
      <c r="W9" s="1"/>
      <c r="X9" s="1"/>
    </row>
    <row r="10" spans="1:26" x14ac:dyDescent="0.2">
      <c r="B10" s="162"/>
      <c r="C10" s="160"/>
      <c r="D10" s="161"/>
      <c r="E10" s="160"/>
      <c r="F10" s="160" t="s">
        <v>51</v>
      </c>
      <c r="G10" s="162" t="s">
        <v>45</v>
      </c>
      <c r="H10" s="235" t="s">
        <v>14</v>
      </c>
      <c r="I10" s="236"/>
      <c r="J10" s="236"/>
      <c r="K10" s="236"/>
      <c r="L10" s="237"/>
      <c r="M10" s="23">
        <v>3</v>
      </c>
      <c r="N10" s="138"/>
      <c r="O10" s="3"/>
      <c r="P10" s="154">
        <v>0.4</v>
      </c>
      <c r="Q10" s="155">
        <v>0.59</v>
      </c>
      <c r="R10" s="225" t="s">
        <v>20</v>
      </c>
      <c r="S10" s="226"/>
      <c r="T10" s="4"/>
      <c r="U10" s="2"/>
      <c r="V10" s="2"/>
      <c r="W10" s="1"/>
      <c r="X10" s="1"/>
    </row>
    <row r="11" spans="1:26" x14ac:dyDescent="0.2">
      <c r="B11" s="162"/>
      <c r="C11" s="160"/>
      <c r="D11" s="161"/>
      <c r="E11" s="160"/>
      <c r="F11" s="160" t="s">
        <v>32</v>
      </c>
      <c r="G11" s="162" t="s">
        <v>46</v>
      </c>
      <c r="H11" s="238" t="s">
        <v>15</v>
      </c>
      <c r="I11" s="239"/>
      <c r="J11" s="239"/>
      <c r="K11" s="239"/>
      <c r="L11" s="240"/>
      <c r="M11" s="23">
        <v>4</v>
      </c>
      <c r="N11" s="138"/>
      <c r="O11" s="3"/>
      <c r="P11" s="156">
        <v>0.6</v>
      </c>
      <c r="Q11" s="157">
        <v>0.74</v>
      </c>
      <c r="R11" s="225" t="s">
        <v>21</v>
      </c>
      <c r="S11" s="226"/>
      <c r="T11" s="4"/>
      <c r="U11" s="2"/>
      <c r="V11" s="2"/>
      <c r="W11" s="1"/>
      <c r="X11" s="1"/>
    </row>
    <row r="12" spans="1:26" ht="13.5" thickBot="1" x14ac:dyDescent="0.25">
      <c r="B12" s="162"/>
      <c r="C12" s="160"/>
      <c r="D12" s="161"/>
      <c r="E12" s="160"/>
      <c r="F12" s="162"/>
      <c r="G12" s="162" t="s">
        <v>47</v>
      </c>
      <c r="H12" s="241" t="s">
        <v>16</v>
      </c>
      <c r="I12" s="242"/>
      <c r="J12" s="242"/>
      <c r="K12" s="242"/>
      <c r="L12" s="243"/>
      <c r="M12" s="23">
        <v>5</v>
      </c>
      <c r="N12" s="138"/>
      <c r="O12" s="3"/>
      <c r="P12" s="150">
        <v>0.75</v>
      </c>
      <c r="Q12" s="151">
        <v>1</v>
      </c>
      <c r="R12" s="230" t="s">
        <v>76</v>
      </c>
      <c r="S12" s="231"/>
      <c r="T12" s="1"/>
      <c r="U12" s="2"/>
      <c r="V12" s="2"/>
      <c r="W12" s="1"/>
      <c r="X12" s="1"/>
    </row>
    <row r="13" spans="1:26" x14ac:dyDescent="0.2">
      <c r="B13" s="162"/>
      <c r="C13" s="160"/>
      <c r="D13" s="161"/>
      <c r="E13" s="160"/>
      <c r="F13" s="162"/>
      <c r="G13" s="162" t="s">
        <v>52</v>
      </c>
      <c r="H13" s="2"/>
      <c r="I13" s="2"/>
      <c r="J13" s="2"/>
      <c r="K13" s="2"/>
      <c r="L13" s="2"/>
      <c r="M13" s="3"/>
      <c r="N13" s="3"/>
      <c r="O13" s="3"/>
      <c r="P13" s="3"/>
      <c r="Q13" s="3"/>
      <c r="R13" s="3"/>
      <c r="S13" s="3"/>
      <c r="T13" s="1"/>
      <c r="U13" s="2"/>
      <c r="V13" s="2"/>
      <c r="W13" s="1"/>
      <c r="X13" s="1"/>
    </row>
    <row r="14" spans="1:26" ht="13.5" thickBot="1" x14ac:dyDescent="0.25"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16"/>
      <c r="U14" s="1"/>
      <c r="V14" s="1"/>
      <c r="W14" s="1"/>
      <c r="X14" s="1"/>
      <c r="Y14" s="1"/>
    </row>
    <row r="15" spans="1:26" ht="24.95" customHeight="1" thickBot="1" x14ac:dyDescent="0.25">
      <c r="H15" s="2"/>
      <c r="I15" s="2"/>
      <c r="J15" s="2"/>
      <c r="K15" s="2"/>
      <c r="L15" s="2"/>
      <c r="M15" s="203" t="s">
        <v>11</v>
      </c>
      <c r="N15" s="204"/>
      <c r="O15" s="204"/>
      <c r="P15" s="204"/>
      <c r="Q15" s="204"/>
      <c r="R15" s="204"/>
      <c r="S15" s="204"/>
      <c r="T15" s="205"/>
      <c r="U15" s="197" t="s">
        <v>330</v>
      </c>
      <c r="V15" s="213" t="s">
        <v>331</v>
      </c>
      <c r="W15" s="195" t="s">
        <v>205</v>
      </c>
      <c r="X15" s="113"/>
      <c r="Y15" s="189" t="s">
        <v>78</v>
      </c>
      <c r="Z15" s="190"/>
    </row>
    <row r="16" spans="1:26" ht="24.95" customHeight="1" thickBot="1" x14ac:dyDescent="0.25">
      <c r="H16" s="2"/>
      <c r="I16" s="2"/>
      <c r="J16" s="2"/>
      <c r="K16" s="2"/>
      <c r="L16" s="2"/>
      <c r="M16" s="210" t="s">
        <v>18</v>
      </c>
      <c r="N16" s="211"/>
      <c r="O16" s="211"/>
      <c r="P16" s="211"/>
      <c r="Q16" s="211"/>
      <c r="R16" s="211"/>
      <c r="S16" s="212"/>
      <c r="T16" s="200" t="s">
        <v>204</v>
      </c>
      <c r="U16" s="198"/>
      <c r="V16" s="214"/>
      <c r="W16" s="196"/>
      <c r="X16" s="114"/>
      <c r="Y16" s="191"/>
      <c r="Z16" s="192"/>
    </row>
    <row r="17" spans="2:38" s="6" customFormat="1" ht="24.95" customHeight="1" thickBot="1" x14ac:dyDescent="0.3">
      <c r="B17" s="216" t="s">
        <v>100</v>
      </c>
      <c r="C17" s="197" t="s">
        <v>189</v>
      </c>
      <c r="D17" s="197" t="s">
        <v>102</v>
      </c>
      <c r="E17" s="197" t="s">
        <v>24</v>
      </c>
      <c r="F17" s="197" t="s">
        <v>187</v>
      </c>
      <c r="G17" s="197" t="s">
        <v>36</v>
      </c>
      <c r="H17" s="218" t="s">
        <v>34</v>
      </c>
      <c r="I17" s="219"/>
      <c r="J17" s="219"/>
      <c r="K17" s="219"/>
      <c r="L17" s="220"/>
      <c r="M17" s="206" t="s">
        <v>7</v>
      </c>
      <c r="N17" s="207"/>
      <c r="O17" s="208" t="s">
        <v>8</v>
      </c>
      <c r="P17" s="209"/>
      <c r="Q17" s="209"/>
      <c r="R17" s="115" t="s">
        <v>9</v>
      </c>
      <c r="S17" s="5" t="s">
        <v>10</v>
      </c>
      <c r="T17" s="201"/>
      <c r="U17" s="198"/>
      <c r="V17" s="214"/>
      <c r="W17" s="196"/>
      <c r="X17" s="114" t="s">
        <v>206</v>
      </c>
      <c r="Y17" s="193"/>
      <c r="Z17" s="194"/>
    </row>
    <row r="18" spans="2:38" s="10" customFormat="1" ht="54" customHeight="1" thickBot="1" x14ac:dyDescent="0.3">
      <c r="B18" s="199"/>
      <c r="C18" s="232"/>
      <c r="D18" s="217"/>
      <c r="E18" s="217"/>
      <c r="F18" s="217"/>
      <c r="G18" s="217"/>
      <c r="H18" s="7" t="s">
        <v>29</v>
      </c>
      <c r="I18" s="8" t="s">
        <v>30</v>
      </c>
      <c r="J18" s="8" t="s">
        <v>31</v>
      </c>
      <c r="K18" s="8" t="s">
        <v>32</v>
      </c>
      <c r="L18" s="9" t="s">
        <v>33</v>
      </c>
      <c r="M18" s="7" t="s">
        <v>0</v>
      </c>
      <c r="N18" s="8" t="s">
        <v>1</v>
      </c>
      <c r="O18" s="8" t="s">
        <v>2</v>
      </c>
      <c r="P18" s="8" t="s">
        <v>3</v>
      </c>
      <c r="Q18" s="8" t="s">
        <v>4</v>
      </c>
      <c r="R18" s="8" t="s">
        <v>5</v>
      </c>
      <c r="S18" s="9" t="s">
        <v>6</v>
      </c>
      <c r="T18" s="202"/>
      <c r="U18" s="199"/>
      <c r="V18" s="215"/>
      <c r="W18" s="196"/>
      <c r="X18" s="114"/>
      <c r="Y18" s="102" t="s">
        <v>207</v>
      </c>
      <c r="Z18" s="163" t="s">
        <v>203</v>
      </c>
    </row>
    <row r="19" spans="2:38" ht="12.75" customHeight="1" x14ac:dyDescent="0.25">
      <c r="B19" s="38">
        <v>1</v>
      </c>
      <c r="C19" s="12">
        <v>14</v>
      </c>
      <c r="D19" s="41">
        <v>140017278</v>
      </c>
      <c r="E19" s="11" t="s">
        <v>53</v>
      </c>
      <c r="F19" s="12" t="s">
        <v>30</v>
      </c>
      <c r="G19" s="12" t="s">
        <v>52</v>
      </c>
      <c r="H19" s="13"/>
      <c r="I19" s="14" t="s">
        <v>54</v>
      </c>
      <c r="J19" s="14"/>
      <c r="K19" s="14"/>
      <c r="L19" s="15"/>
      <c r="M19" s="16">
        <v>3</v>
      </c>
      <c r="N19" s="17">
        <v>3</v>
      </c>
      <c r="O19" s="17">
        <v>4</v>
      </c>
      <c r="P19" s="17">
        <v>4</v>
      </c>
      <c r="Q19" s="17">
        <v>3</v>
      </c>
      <c r="R19" s="17">
        <v>3</v>
      </c>
      <c r="S19" s="18">
        <v>3</v>
      </c>
      <c r="T19" s="122">
        <f t="shared" ref="T19:T50" si="0">IF((M19+N19+O19+P19+Q19+R19+S19)/28&lt;&gt;0,(M19+N19+O19+P19+Q19+R19+S19)/28,"")</f>
        <v>0.8214285714285714</v>
      </c>
      <c r="U19" s="144" t="str">
        <f t="shared" ref="U19:U50" si="1">IF(T19&lt;0.4,"Réserve",IF(AND(T19&gt;=0.4,T19&lt;0.6),"Obligation d'amélioration",IF(AND(T19&gt;=0.6,T19&lt;0.75),"Recommandation d'amélioration",IF(T19&gt;=0.75,"Exigence atteinte",""))))</f>
        <v>Exigence atteinte</v>
      </c>
      <c r="V19" s="149" t="s">
        <v>76</v>
      </c>
      <c r="W19" s="146" t="s">
        <v>25</v>
      </c>
      <c r="X19" s="19"/>
      <c r="Y19" s="136" t="s">
        <v>35</v>
      </c>
      <c r="Z19" s="105" t="s">
        <v>209</v>
      </c>
    </row>
    <row r="20" spans="2:38" ht="15" x14ac:dyDescent="0.25">
      <c r="B20" s="39">
        <f t="shared" ref="B20:B51" si="2">1+B19</f>
        <v>2</v>
      </c>
      <c r="C20" s="21">
        <v>14</v>
      </c>
      <c r="D20" s="42">
        <v>140015975</v>
      </c>
      <c r="E20" s="20" t="s">
        <v>55</v>
      </c>
      <c r="F20" s="21" t="s">
        <v>30</v>
      </c>
      <c r="G20" s="21" t="s">
        <v>52</v>
      </c>
      <c r="H20" s="22"/>
      <c r="I20" s="23" t="s">
        <v>54</v>
      </c>
      <c r="J20" s="23"/>
      <c r="K20" s="23"/>
      <c r="L20" s="24"/>
      <c r="M20" s="25">
        <v>3</v>
      </c>
      <c r="N20" s="26">
        <v>3</v>
      </c>
      <c r="O20" s="26">
        <v>3</v>
      </c>
      <c r="P20" s="26">
        <v>3</v>
      </c>
      <c r="Q20" s="26">
        <v>3</v>
      </c>
      <c r="R20" s="26">
        <v>3</v>
      </c>
      <c r="S20" s="27">
        <v>3</v>
      </c>
      <c r="T20" s="123">
        <f t="shared" si="0"/>
        <v>0.75</v>
      </c>
      <c r="U20" s="145" t="str">
        <f t="shared" si="1"/>
        <v>Exigence atteinte</v>
      </c>
      <c r="V20" s="148" t="s">
        <v>76</v>
      </c>
      <c r="W20" s="147" t="s">
        <v>25</v>
      </c>
      <c r="X20" s="28"/>
      <c r="Y20" s="135" t="s">
        <v>35</v>
      </c>
      <c r="Z20" s="106" t="s">
        <v>210</v>
      </c>
    </row>
    <row r="21" spans="2:38" ht="15" x14ac:dyDescent="0.25">
      <c r="B21" s="39">
        <f t="shared" si="2"/>
        <v>3</v>
      </c>
      <c r="C21" s="21">
        <v>14</v>
      </c>
      <c r="D21" s="43">
        <v>140000555</v>
      </c>
      <c r="E21" s="20" t="s">
        <v>56</v>
      </c>
      <c r="F21" s="21" t="s">
        <v>66</v>
      </c>
      <c r="G21" s="21" t="s">
        <v>52</v>
      </c>
      <c r="H21" s="22" t="s">
        <v>54</v>
      </c>
      <c r="I21" s="23"/>
      <c r="J21" s="23"/>
      <c r="K21" s="23"/>
      <c r="L21" s="24"/>
      <c r="M21" s="25">
        <v>3</v>
      </c>
      <c r="N21" s="26">
        <v>3</v>
      </c>
      <c r="O21" s="26">
        <v>4</v>
      </c>
      <c r="P21" s="26">
        <v>3</v>
      </c>
      <c r="Q21" s="26">
        <v>3</v>
      </c>
      <c r="R21" s="26">
        <v>3</v>
      </c>
      <c r="S21" s="27">
        <v>4</v>
      </c>
      <c r="T21" s="123">
        <f t="shared" si="0"/>
        <v>0.8214285714285714</v>
      </c>
      <c r="U21" s="145" t="str">
        <f t="shared" si="1"/>
        <v>Exigence atteinte</v>
      </c>
      <c r="V21" s="148" t="s">
        <v>76</v>
      </c>
      <c r="W21" s="147" t="s">
        <v>26</v>
      </c>
      <c r="X21" s="28"/>
      <c r="Y21" s="135" t="s">
        <v>35</v>
      </c>
      <c r="Z21" s="106" t="s">
        <v>291</v>
      </c>
    </row>
    <row r="22" spans="2:38" ht="15" x14ac:dyDescent="0.25">
      <c r="B22" s="39">
        <f t="shared" si="2"/>
        <v>4</v>
      </c>
      <c r="C22" s="21">
        <v>14</v>
      </c>
      <c r="D22" s="42">
        <v>140017237</v>
      </c>
      <c r="E22" s="20" t="s">
        <v>57</v>
      </c>
      <c r="F22" s="21" t="s">
        <v>50</v>
      </c>
      <c r="G22" s="21" t="s">
        <v>52</v>
      </c>
      <c r="H22" s="22" t="s">
        <v>54</v>
      </c>
      <c r="I22" s="23"/>
      <c r="J22" s="23"/>
      <c r="K22" s="23"/>
      <c r="L22" s="24"/>
      <c r="M22" s="25">
        <v>3</v>
      </c>
      <c r="N22" s="26">
        <v>3</v>
      </c>
      <c r="O22" s="26">
        <v>3</v>
      </c>
      <c r="P22" s="26">
        <v>3</v>
      </c>
      <c r="Q22" s="26">
        <v>1</v>
      </c>
      <c r="R22" s="26">
        <v>3</v>
      </c>
      <c r="S22" s="27">
        <v>3</v>
      </c>
      <c r="T22" s="123">
        <f t="shared" si="0"/>
        <v>0.6785714285714286</v>
      </c>
      <c r="U22" s="145" t="str">
        <f t="shared" si="1"/>
        <v>Recommandation d'amélioration</v>
      </c>
      <c r="V22" s="148" t="s">
        <v>21</v>
      </c>
      <c r="W22" s="147" t="s">
        <v>26</v>
      </c>
      <c r="X22" s="28"/>
      <c r="Y22" s="135" t="s">
        <v>35</v>
      </c>
      <c r="Z22" s="106" t="s">
        <v>266</v>
      </c>
      <c r="AA22" s="133"/>
      <c r="AB22" s="134"/>
      <c r="AC22" s="134"/>
      <c r="AD22" s="134"/>
      <c r="AE22" s="132"/>
      <c r="AF22" s="132"/>
      <c r="AG22" s="132"/>
      <c r="AH22" s="132"/>
      <c r="AI22" s="132"/>
      <c r="AJ22" s="132"/>
      <c r="AK22" s="132"/>
      <c r="AL22" s="132"/>
    </row>
    <row r="23" spans="2:38" ht="15" x14ac:dyDescent="0.25">
      <c r="B23" s="39">
        <f t="shared" si="2"/>
        <v>5</v>
      </c>
      <c r="C23" s="21">
        <v>14</v>
      </c>
      <c r="D23" s="42">
        <v>140016759</v>
      </c>
      <c r="E23" s="20" t="s">
        <v>58</v>
      </c>
      <c r="F23" s="21" t="s">
        <v>50</v>
      </c>
      <c r="G23" s="21" t="s">
        <v>52</v>
      </c>
      <c r="H23" s="22" t="s">
        <v>54</v>
      </c>
      <c r="I23" s="23"/>
      <c r="J23" s="23"/>
      <c r="K23" s="23"/>
      <c r="L23" s="24"/>
      <c r="M23" s="25">
        <v>4</v>
      </c>
      <c r="N23" s="26">
        <v>3</v>
      </c>
      <c r="O23" s="26">
        <v>3</v>
      </c>
      <c r="P23" s="26">
        <v>3</v>
      </c>
      <c r="Q23" s="26">
        <v>3</v>
      </c>
      <c r="R23" s="26">
        <v>3</v>
      </c>
      <c r="S23" s="27">
        <v>3</v>
      </c>
      <c r="T23" s="123">
        <f t="shared" si="0"/>
        <v>0.7857142857142857</v>
      </c>
      <c r="U23" s="145" t="str">
        <f t="shared" si="1"/>
        <v>Exigence atteinte</v>
      </c>
      <c r="V23" s="148" t="s">
        <v>76</v>
      </c>
      <c r="W23" s="147" t="s">
        <v>25</v>
      </c>
      <c r="X23" s="28"/>
      <c r="Y23" s="135" t="s">
        <v>35</v>
      </c>
      <c r="Z23" s="106" t="s">
        <v>267</v>
      </c>
      <c r="AA23" s="112"/>
    </row>
    <row r="24" spans="2:38" ht="15" x14ac:dyDescent="0.25">
      <c r="B24" s="39">
        <f t="shared" si="2"/>
        <v>6</v>
      </c>
      <c r="C24" s="21">
        <v>14</v>
      </c>
      <c r="D24" s="42">
        <v>140002619</v>
      </c>
      <c r="E24" s="20" t="s">
        <v>59</v>
      </c>
      <c r="F24" s="21" t="s">
        <v>32</v>
      </c>
      <c r="G24" s="21" t="s">
        <v>52</v>
      </c>
      <c r="H24" s="22"/>
      <c r="I24" s="23"/>
      <c r="J24" s="23"/>
      <c r="K24" s="23" t="s">
        <v>54</v>
      </c>
      <c r="L24" s="24"/>
      <c r="M24" s="25">
        <v>1</v>
      </c>
      <c r="N24" s="26">
        <v>1</v>
      </c>
      <c r="O24" s="26">
        <v>4</v>
      </c>
      <c r="P24" s="26">
        <v>3</v>
      </c>
      <c r="Q24" s="26">
        <v>1</v>
      </c>
      <c r="R24" s="26">
        <v>3</v>
      </c>
      <c r="S24" s="27">
        <v>3</v>
      </c>
      <c r="T24" s="123">
        <f t="shared" si="0"/>
        <v>0.5714285714285714</v>
      </c>
      <c r="U24" s="145" t="str">
        <f t="shared" si="1"/>
        <v>Obligation d'amélioration</v>
      </c>
      <c r="V24" s="148" t="s">
        <v>20</v>
      </c>
      <c r="W24" s="147" t="s">
        <v>27</v>
      </c>
      <c r="X24" s="28" t="s">
        <v>26</v>
      </c>
      <c r="Y24" s="135" t="s">
        <v>35</v>
      </c>
      <c r="Z24" s="106" t="s">
        <v>258</v>
      </c>
    </row>
    <row r="25" spans="2:38" ht="15" x14ac:dyDescent="0.25">
      <c r="B25" s="39">
        <f t="shared" si="2"/>
        <v>7</v>
      </c>
      <c r="C25" s="21">
        <v>14</v>
      </c>
      <c r="D25" s="42">
        <v>140016155</v>
      </c>
      <c r="E25" s="20" t="s">
        <v>60</v>
      </c>
      <c r="F25" s="21" t="s">
        <v>32</v>
      </c>
      <c r="G25" s="21" t="s">
        <v>52</v>
      </c>
      <c r="H25" s="22"/>
      <c r="I25" s="23"/>
      <c r="J25" s="23"/>
      <c r="K25" s="23" t="s">
        <v>54</v>
      </c>
      <c r="L25" s="24"/>
      <c r="M25" s="25">
        <v>3</v>
      </c>
      <c r="N25" s="26">
        <v>1</v>
      </c>
      <c r="O25" s="26">
        <v>3</v>
      </c>
      <c r="P25" s="26">
        <v>3</v>
      </c>
      <c r="Q25" s="26">
        <v>3</v>
      </c>
      <c r="R25" s="26">
        <v>3</v>
      </c>
      <c r="S25" s="27">
        <v>3</v>
      </c>
      <c r="T25" s="123">
        <f t="shared" si="0"/>
        <v>0.6785714285714286</v>
      </c>
      <c r="U25" s="145" t="str">
        <f t="shared" si="1"/>
        <v>Recommandation d'amélioration</v>
      </c>
      <c r="V25" s="148" t="s">
        <v>21</v>
      </c>
      <c r="W25" s="147" t="s">
        <v>26</v>
      </c>
      <c r="X25" s="28"/>
      <c r="Y25" s="135" t="s">
        <v>35</v>
      </c>
      <c r="Z25" s="106" t="s">
        <v>257</v>
      </c>
    </row>
    <row r="26" spans="2:38" ht="15" x14ac:dyDescent="0.25">
      <c r="B26" s="39">
        <f t="shared" si="2"/>
        <v>8</v>
      </c>
      <c r="C26" s="21">
        <v>14</v>
      </c>
      <c r="D26" s="42">
        <v>140000027</v>
      </c>
      <c r="E26" s="20" t="s">
        <v>61</v>
      </c>
      <c r="F26" s="21" t="s">
        <v>48</v>
      </c>
      <c r="G26" s="21" t="s">
        <v>42</v>
      </c>
      <c r="H26" s="22" t="s">
        <v>54</v>
      </c>
      <c r="I26" s="23" t="s">
        <v>54</v>
      </c>
      <c r="J26" s="23"/>
      <c r="K26" s="23" t="s">
        <v>54</v>
      </c>
      <c r="L26" s="24"/>
      <c r="M26" s="25">
        <v>3</v>
      </c>
      <c r="N26" s="26">
        <v>1</v>
      </c>
      <c r="O26" s="26">
        <v>3</v>
      </c>
      <c r="P26" s="26">
        <v>3</v>
      </c>
      <c r="Q26" s="26">
        <v>3</v>
      </c>
      <c r="R26" s="26">
        <v>3</v>
      </c>
      <c r="S26" s="27">
        <v>3</v>
      </c>
      <c r="T26" s="123">
        <f t="shared" si="0"/>
        <v>0.6785714285714286</v>
      </c>
      <c r="U26" s="145" t="str">
        <f t="shared" si="1"/>
        <v>Recommandation d'amélioration</v>
      </c>
      <c r="V26" s="148" t="s">
        <v>21</v>
      </c>
      <c r="W26" s="147" t="s">
        <v>26</v>
      </c>
      <c r="X26" s="28"/>
      <c r="Y26" s="135" t="s">
        <v>35</v>
      </c>
      <c r="Z26" s="106" t="s">
        <v>305</v>
      </c>
    </row>
    <row r="27" spans="2:38" ht="15" x14ac:dyDescent="0.25">
      <c r="B27" s="39">
        <f t="shared" si="2"/>
        <v>9</v>
      </c>
      <c r="C27" s="21">
        <v>14</v>
      </c>
      <c r="D27" s="42">
        <v>140026410</v>
      </c>
      <c r="E27" s="20" t="s">
        <v>62</v>
      </c>
      <c r="F27" s="21" t="s">
        <v>66</v>
      </c>
      <c r="G27" s="21" t="s">
        <v>42</v>
      </c>
      <c r="H27" s="22" t="s">
        <v>54</v>
      </c>
      <c r="I27" s="23" t="s">
        <v>54</v>
      </c>
      <c r="J27" s="23"/>
      <c r="K27" s="23"/>
      <c r="L27" s="24"/>
      <c r="M27" s="25">
        <v>3</v>
      </c>
      <c r="N27" s="26">
        <v>4</v>
      </c>
      <c r="O27" s="26">
        <v>3</v>
      </c>
      <c r="P27" s="26">
        <v>3</v>
      </c>
      <c r="Q27" s="26">
        <v>3</v>
      </c>
      <c r="R27" s="26">
        <v>3</v>
      </c>
      <c r="S27" s="27">
        <v>3</v>
      </c>
      <c r="T27" s="123">
        <f t="shared" si="0"/>
        <v>0.7857142857142857</v>
      </c>
      <c r="U27" s="145" t="str">
        <f t="shared" si="1"/>
        <v>Exigence atteinte</v>
      </c>
      <c r="V27" s="148" t="s">
        <v>76</v>
      </c>
      <c r="W27" s="147" t="s">
        <v>26</v>
      </c>
      <c r="X27" s="28"/>
      <c r="Y27" s="135" t="s">
        <v>35</v>
      </c>
      <c r="Z27" s="106" t="s">
        <v>292</v>
      </c>
    </row>
    <row r="28" spans="2:38" ht="15" x14ac:dyDescent="0.25">
      <c r="B28" s="39">
        <f t="shared" si="2"/>
        <v>10</v>
      </c>
      <c r="C28" s="21">
        <v>14</v>
      </c>
      <c r="D28" s="42">
        <v>140000308</v>
      </c>
      <c r="E28" s="20" t="s">
        <v>63</v>
      </c>
      <c r="F28" s="21" t="s">
        <v>30</v>
      </c>
      <c r="G28" s="21" t="s">
        <v>42</v>
      </c>
      <c r="H28" s="22"/>
      <c r="I28" s="23" t="s">
        <v>54</v>
      </c>
      <c r="J28" s="23"/>
      <c r="K28" s="23"/>
      <c r="L28" s="24"/>
      <c r="M28" s="25">
        <v>4</v>
      </c>
      <c r="N28" s="26">
        <v>3</v>
      </c>
      <c r="O28" s="26">
        <v>3</v>
      </c>
      <c r="P28" s="26">
        <v>3</v>
      </c>
      <c r="Q28" s="26">
        <v>3</v>
      </c>
      <c r="R28" s="26">
        <v>3</v>
      </c>
      <c r="S28" s="27">
        <v>3</v>
      </c>
      <c r="T28" s="123">
        <f t="shared" si="0"/>
        <v>0.7857142857142857</v>
      </c>
      <c r="U28" s="145" t="str">
        <f t="shared" si="1"/>
        <v>Exigence atteinte</v>
      </c>
      <c r="V28" s="148" t="s">
        <v>76</v>
      </c>
      <c r="W28" s="147" t="s">
        <v>25</v>
      </c>
      <c r="X28" s="28"/>
      <c r="Y28" s="135" t="s">
        <v>35</v>
      </c>
      <c r="Z28" s="106" t="s">
        <v>211</v>
      </c>
    </row>
    <row r="29" spans="2:38" ht="15" x14ac:dyDescent="0.25">
      <c r="B29" s="39">
        <f t="shared" si="2"/>
        <v>11</v>
      </c>
      <c r="C29" s="21">
        <v>14</v>
      </c>
      <c r="D29" s="42">
        <v>140024886</v>
      </c>
      <c r="E29" s="20" t="s">
        <v>64</v>
      </c>
      <c r="F29" s="21" t="s">
        <v>48</v>
      </c>
      <c r="G29" s="21" t="s">
        <v>42</v>
      </c>
      <c r="H29" s="22" t="s">
        <v>54</v>
      </c>
      <c r="I29" s="23" t="s">
        <v>54</v>
      </c>
      <c r="J29" s="23"/>
      <c r="K29" s="23" t="s">
        <v>54</v>
      </c>
      <c r="L29" s="24"/>
      <c r="M29" s="25">
        <v>3</v>
      </c>
      <c r="N29" s="26">
        <v>1</v>
      </c>
      <c r="O29" s="26">
        <v>3</v>
      </c>
      <c r="P29" s="26">
        <v>3</v>
      </c>
      <c r="Q29" s="26">
        <v>1</v>
      </c>
      <c r="R29" s="26">
        <v>3</v>
      </c>
      <c r="S29" s="27">
        <v>3</v>
      </c>
      <c r="T29" s="123">
        <f t="shared" si="0"/>
        <v>0.6071428571428571</v>
      </c>
      <c r="U29" s="145" t="str">
        <f t="shared" si="1"/>
        <v>Recommandation d'amélioration</v>
      </c>
      <c r="V29" s="148" t="s">
        <v>21</v>
      </c>
      <c r="W29" s="147" t="s">
        <v>27</v>
      </c>
      <c r="X29" s="28" t="s">
        <v>26</v>
      </c>
      <c r="Y29" s="135" t="s">
        <v>35</v>
      </c>
      <c r="Z29" s="106" t="s">
        <v>306</v>
      </c>
    </row>
    <row r="30" spans="2:38" ht="15" x14ac:dyDescent="0.25">
      <c r="B30" s="39">
        <f t="shared" si="2"/>
        <v>12</v>
      </c>
      <c r="C30" s="21">
        <v>14</v>
      </c>
      <c r="D30" s="42">
        <v>140000100</v>
      </c>
      <c r="E30" s="20" t="s">
        <v>74</v>
      </c>
      <c r="F30" s="21" t="s">
        <v>48</v>
      </c>
      <c r="G30" s="21" t="s">
        <v>42</v>
      </c>
      <c r="H30" s="22" t="s">
        <v>54</v>
      </c>
      <c r="I30" s="23"/>
      <c r="J30" s="23" t="s">
        <v>54</v>
      </c>
      <c r="K30" s="23" t="s">
        <v>54</v>
      </c>
      <c r="L30" s="24"/>
      <c r="M30" s="25">
        <v>4</v>
      </c>
      <c r="N30" s="26">
        <v>1</v>
      </c>
      <c r="O30" s="26">
        <v>3</v>
      </c>
      <c r="P30" s="26">
        <v>1</v>
      </c>
      <c r="Q30" s="26">
        <v>1</v>
      </c>
      <c r="R30" s="26">
        <v>3</v>
      </c>
      <c r="S30" s="27">
        <v>3</v>
      </c>
      <c r="T30" s="123">
        <f t="shared" si="0"/>
        <v>0.5714285714285714</v>
      </c>
      <c r="U30" s="145" t="str">
        <f t="shared" si="1"/>
        <v>Obligation d'amélioration</v>
      </c>
      <c r="V30" s="148" t="s">
        <v>20</v>
      </c>
      <c r="W30" s="147" t="s">
        <v>27</v>
      </c>
      <c r="X30" s="28" t="s">
        <v>26</v>
      </c>
      <c r="Y30" s="135" t="s">
        <v>35</v>
      </c>
      <c r="Z30" s="106" t="s">
        <v>307</v>
      </c>
    </row>
    <row r="31" spans="2:38" ht="15" x14ac:dyDescent="0.25">
      <c r="B31" s="39">
        <f t="shared" si="2"/>
        <v>13</v>
      </c>
      <c r="C31" s="21">
        <v>14</v>
      </c>
      <c r="D31" s="42">
        <v>140000233</v>
      </c>
      <c r="E31" s="20" t="s">
        <v>67</v>
      </c>
      <c r="F31" s="21" t="s">
        <v>66</v>
      </c>
      <c r="G31" s="21" t="s">
        <v>42</v>
      </c>
      <c r="H31" s="22" t="s">
        <v>54</v>
      </c>
      <c r="I31" s="23" t="s">
        <v>54</v>
      </c>
      <c r="J31" s="23"/>
      <c r="K31" s="23" t="s">
        <v>54</v>
      </c>
      <c r="L31" s="24"/>
      <c r="M31" s="25">
        <v>3</v>
      </c>
      <c r="N31" s="26">
        <v>3</v>
      </c>
      <c r="O31" s="26">
        <v>3</v>
      </c>
      <c r="P31" s="26">
        <v>3</v>
      </c>
      <c r="Q31" s="26">
        <v>3</v>
      </c>
      <c r="R31" s="26">
        <v>3</v>
      </c>
      <c r="S31" s="27">
        <v>3</v>
      </c>
      <c r="T31" s="123">
        <f t="shared" si="0"/>
        <v>0.75</v>
      </c>
      <c r="U31" s="145" t="str">
        <f t="shared" si="1"/>
        <v>Exigence atteinte</v>
      </c>
      <c r="V31" s="148" t="s">
        <v>76</v>
      </c>
      <c r="W31" s="147" t="s">
        <v>26</v>
      </c>
      <c r="X31" s="28"/>
      <c r="Y31" s="135" t="s">
        <v>35</v>
      </c>
      <c r="Z31" s="106" t="s">
        <v>293</v>
      </c>
    </row>
    <row r="32" spans="2:38" ht="15" x14ac:dyDescent="0.25">
      <c r="B32" s="39">
        <f t="shared" si="2"/>
        <v>14</v>
      </c>
      <c r="C32" s="21">
        <v>14</v>
      </c>
      <c r="D32" s="42">
        <v>140000290</v>
      </c>
      <c r="E32" s="20" t="s">
        <v>68</v>
      </c>
      <c r="F32" s="21" t="s">
        <v>49</v>
      </c>
      <c r="G32" s="21" t="s">
        <v>52</v>
      </c>
      <c r="H32" s="22" t="s">
        <v>54</v>
      </c>
      <c r="I32" s="23"/>
      <c r="J32" s="23"/>
      <c r="K32" s="23"/>
      <c r="L32" s="24"/>
      <c r="M32" s="25">
        <v>3</v>
      </c>
      <c r="N32" s="26">
        <v>3</v>
      </c>
      <c r="O32" s="26">
        <v>3</v>
      </c>
      <c r="P32" s="26">
        <v>3</v>
      </c>
      <c r="Q32" s="26">
        <v>3</v>
      </c>
      <c r="R32" s="26">
        <v>3</v>
      </c>
      <c r="S32" s="27">
        <v>3</v>
      </c>
      <c r="T32" s="123">
        <f t="shared" si="0"/>
        <v>0.75</v>
      </c>
      <c r="U32" s="145" t="str">
        <f t="shared" si="1"/>
        <v>Exigence atteinte</v>
      </c>
      <c r="V32" s="148" t="s">
        <v>76</v>
      </c>
      <c r="W32" s="147" t="s">
        <v>26</v>
      </c>
      <c r="X32" s="28"/>
      <c r="Y32" s="135" t="s">
        <v>35</v>
      </c>
      <c r="Z32" s="106" t="s">
        <v>278</v>
      </c>
      <c r="AA32" s="133"/>
      <c r="AB32" s="134"/>
      <c r="AC32" s="134"/>
      <c r="AD32" s="134"/>
      <c r="AE32" s="132"/>
      <c r="AF32" s="132"/>
      <c r="AG32" s="132"/>
      <c r="AH32" s="132"/>
      <c r="AI32" s="132"/>
      <c r="AJ32" s="132"/>
      <c r="AK32" s="132"/>
    </row>
    <row r="33" spans="2:39" ht="15" x14ac:dyDescent="0.25">
      <c r="B33" s="39">
        <f t="shared" si="2"/>
        <v>15</v>
      </c>
      <c r="C33" s="21">
        <v>14</v>
      </c>
      <c r="D33" s="42">
        <v>140019175</v>
      </c>
      <c r="E33" s="20" t="s">
        <v>69</v>
      </c>
      <c r="F33" s="21" t="s">
        <v>30</v>
      </c>
      <c r="G33" s="21" t="s">
        <v>52</v>
      </c>
      <c r="H33" s="22"/>
      <c r="I33" s="23" t="s">
        <v>54</v>
      </c>
      <c r="J33" s="23"/>
      <c r="K33" s="23"/>
      <c r="L33" s="24"/>
      <c r="M33" s="25">
        <v>4</v>
      </c>
      <c r="N33" s="26">
        <v>3</v>
      </c>
      <c r="O33" s="26">
        <v>3</v>
      </c>
      <c r="P33" s="26">
        <v>3</v>
      </c>
      <c r="Q33" s="26">
        <v>3</v>
      </c>
      <c r="R33" s="26">
        <v>3</v>
      </c>
      <c r="S33" s="27">
        <v>3</v>
      </c>
      <c r="T33" s="123">
        <f t="shared" si="0"/>
        <v>0.7857142857142857</v>
      </c>
      <c r="U33" s="145" t="str">
        <f t="shared" si="1"/>
        <v>Exigence atteinte</v>
      </c>
      <c r="V33" s="148" t="s">
        <v>76</v>
      </c>
      <c r="W33" s="147" t="s">
        <v>25</v>
      </c>
      <c r="X33" s="28"/>
      <c r="Y33" s="135" t="s">
        <v>35</v>
      </c>
      <c r="Z33" s="106" t="s">
        <v>212</v>
      </c>
    </row>
    <row r="34" spans="2:39" ht="15" x14ac:dyDescent="0.25">
      <c r="B34" s="39">
        <f t="shared" si="2"/>
        <v>16</v>
      </c>
      <c r="C34" s="21">
        <v>14</v>
      </c>
      <c r="D34" s="42">
        <v>140025255</v>
      </c>
      <c r="E34" s="20" t="s">
        <v>70</v>
      </c>
      <c r="F34" s="21" t="s">
        <v>30</v>
      </c>
      <c r="G34" s="21" t="s">
        <v>52</v>
      </c>
      <c r="H34" s="22"/>
      <c r="I34" s="23" t="s">
        <v>54</v>
      </c>
      <c r="J34" s="23"/>
      <c r="K34" s="23"/>
      <c r="L34" s="24"/>
      <c r="M34" s="25">
        <v>3</v>
      </c>
      <c r="N34" s="26">
        <v>3</v>
      </c>
      <c r="O34" s="26">
        <v>3</v>
      </c>
      <c r="P34" s="26">
        <v>3</v>
      </c>
      <c r="Q34" s="26">
        <v>1</v>
      </c>
      <c r="R34" s="26">
        <v>3</v>
      </c>
      <c r="S34" s="27">
        <v>3</v>
      </c>
      <c r="T34" s="123">
        <f t="shared" si="0"/>
        <v>0.6785714285714286</v>
      </c>
      <c r="U34" s="145" t="str">
        <f t="shared" si="1"/>
        <v>Recommandation d'amélioration</v>
      </c>
      <c r="V34" s="148" t="s">
        <v>21</v>
      </c>
      <c r="W34" s="147" t="s">
        <v>26</v>
      </c>
      <c r="X34" s="28"/>
      <c r="Y34" s="135" t="s">
        <v>35</v>
      </c>
      <c r="Z34" s="106" t="s">
        <v>213</v>
      </c>
      <c r="AA34" s="133"/>
      <c r="AB34" s="134"/>
      <c r="AC34" s="134"/>
      <c r="AD34" s="134"/>
      <c r="AE34" s="132"/>
      <c r="AF34" s="132"/>
      <c r="AG34" s="132"/>
      <c r="AH34" s="132"/>
      <c r="AI34" s="132"/>
      <c r="AJ34" s="132"/>
      <c r="AK34" s="132"/>
      <c r="AL34" s="132"/>
    </row>
    <row r="35" spans="2:39" ht="15" x14ac:dyDescent="0.25">
      <c r="B35" s="39">
        <f t="shared" si="2"/>
        <v>17</v>
      </c>
      <c r="C35" s="21">
        <v>14</v>
      </c>
      <c r="D35" s="42">
        <v>140026709</v>
      </c>
      <c r="E35" s="20" t="s">
        <v>71</v>
      </c>
      <c r="F35" s="21" t="s">
        <v>50</v>
      </c>
      <c r="G35" s="21" t="s">
        <v>52</v>
      </c>
      <c r="H35" s="22" t="s">
        <v>54</v>
      </c>
      <c r="I35" s="23" t="s">
        <v>54</v>
      </c>
      <c r="J35" s="23"/>
      <c r="K35" s="23" t="s">
        <v>54</v>
      </c>
      <c r="L35" s="24"/>
      <c r="M35" s="25">
        <v>3</v>
      </c>
      <c r="N35" s="26">
        <v>3</v>
      </c>
      <c r="O35" s="26">
        <v>3</v>
      </c>
      <c r="P35" s="26">
        <v>3</v>
      </c>
      <c r="Q35" s="26">
        <v>3</v>
      </c>
      <c r="R35" s="26">
        <v>3</v>
      </c>
      <c r="S35" s="27">
        <v>3</v>
      </c>
      <c r="T35" s="123">
        <f t="shared" si="0"/>
        <v>0.75</v>
      </c>
      <c r="U35" s="145" t="str">
        <f t="shared" si="1"/>
        <v>Exigence atteinte</v>
      </c>
      <c r="V35" s="148" t="s">
        <v>76</v>
      </c>
      <c r="W35" s="147" t="s">
        <v>25</v>
      </c>
      <c r="X35" s="28"/>
      <c r="Y35" s="135" t="s">
        <v>35</v>
      </c>
      <c r="Z35" s="106" t="s">
        <v>268</v>
      </c>
    </row>
    <row r="36" spans="2:39" ht="15" x14ac:dyDescent="0.25">
      <c r="B36" s="39">
        <f t="shared" si="2"/>
        <v>18</v>
      </c>
      <c r="C36" s="21">
        <v>14</v>
      </c>
      <c r="D36" s="42">
        <v>140017948</v>
      </c>
      <c r="E36" s="142" t="s">
        <v>72</v>
      </c>
      <c r="F36" s="21" t="s">
        <v>31</v>
      </c>
      <c r="G36" s="21" t="s">
        <v>42</v>
      </c>
      <c r="H36" s="22"/>
      <c r="I36" s="23"/>
      <c r="J36" s="23" t="s">
        <v>54</v>
      </c>
      <c r="K36" s="23"/>
      <c r="L36" s="24"/>
      <c r="M36" s="25">
        <v>3</v>
      </c>
      <c r="N36" s="26">
        <v>3</v>
      </c>
      <c r="O36" s="26">
        <v>3</v>
      </c>
      <c r="P36" s="26">
        <v>3</v>
      </c>
      <c r="Q36" s="26">
        <v>1</v>
      </c>
      <c r="R36" s="26">
        <v>3</v>
      </c>
      <c r="S36" s="27">
        <v>3</v>
      </c>
      <c r="T36" s="123">
        <f t="shared" si="0"/>
        <v>0.6785714285714286</v>
      </c>
      <c r="U36" s="145" t="str">
        <f t="shared" si="1"/>
        <v>Recommandation d'amélioration</v>
      </c>
      <c r="V36" s="148" t="s">
        <v>21</v>
      </c>
      <c r="W36" s="147" t="s">
        <v>92</v>
      </c>
      <c r="X36" s="28"/>
      <c r="Y36" s="135" t="s">
        <v>35</v>
      </c>
      <c r="Z36" s="106" t="s">
        <v>246</v>
      </c>
    </row>
    <row r="37" spans="2:39" ht="15" x14ac:dyDescent="0.25">
      <c r="B37" s="39">
        <f t="shared" si="2"/>
        <v>19</v>
      </c>
      <c r="C37" s="21">
        <v>14</v>
      </c>
      <c r="D37" s="42">
        <v>140018730</v>
      </c>
      <c r="E37" s="142" t="s">
        <v>73</v>
      </c>
      <c r="F37" s="21" t="s">
        <v>49</v>
      </c>
      <c r="G37" s="21" t="s">
        <v>52</v>
      </c>
      <c r="H37" s="22" t="s">
        <v>54</v>
      </c>
      <c r="I37" s="23"/>
      <c r="J37" s="23"/>
      <c r="K37" s="23"/>
      <c r="L37" s="24"/>
      <c r="M37" s="25">
        <v>3</v>
      </c>
      <c r="N37" s="26">
        <v>3</v>
      </c>
      <c r="O37" s="26">
        <v>3</v>
      </c>
      <c r="P37" s="26">
        <v>3</v>
      </c>
      <c r="Q37" s="26">
        <v>3</v>
      </c>
      <c r="R37" s="26">
        <v>3</v>
      </c>
      <c r="S37" s="27">
        <v>3</v>
      </c>
      <c r="T37" s="123">
        <f t="shared" si="0"/>
        <v>0.75</v>
      </c>
      <c r="U37" s="145" t="str">
        <f t="shared" si="1"/>
        <v>Exigence atteinte</v>
      </c>
      <c r="V37" s="148" t="s">
        <v>76</v>
      </c>
      <c r="W37" s="147" t="s">
        <v>25</v>
      </c>
      <c r="X37" s="28"/>
      <c r="Y37" s="135" t="s">
        <v>35</v>
      </c>
      <c r="Z37" s="106" t="s">
        <v>279</v>
      </c>
    </row>
    <row r="38" spans="2:39" ht="15" x14ac:dyDescent="0.25">
      <c r="B38" s="39">
        <f t="shared" si="2"/>
        <v>20</v>
      </c>
      <c r="C38" s="21">
        <v>14</v>
      </c>
      <c r="D38" s="42">
        <v>140000159</v>
      </c>
      <c r="E38" s="142" t="s">
        <v>75</v>
      </c>
      <c r="F38" s="21" t="s">
        <v>66</v>
      </c>
      <c r="G38" s="21" t="s">
        <v>44</v>
      </c>
      <c r="H38" s="22" t="s">
        <v>54</v>
      </c>
      <c r="I38" s="23" t="s">
        <v>54</v>
      </c>
      <c r="J38" s="23" t="s">
        <v>54</v>
      </c>
      <c r="K38" s="23"/>
      <c r="L38" s="24"/>
      <c r="M38" s="25">
        <v>3</v>
      </c>
      <c r="N38" s="26">
        <v>1</v>
      </c>
      <c r="O38" s="26">
        <v>3</v>
      </c>
      <c r="P38" s="26">
        <v>3</v>
      </c>
      <c r="Q38" s="26">
        <v>4</v>
      </c>
      <c r="R38" s="26">
        <v>3</v>
      </c>
      <c r="S38" s="27">
        <v>3</v>
      </c>
      <c r="T38" s="123">
        <f t="shared" si="0"/>
        <v>0.7142857142857143</v>
      </c>
      <c r="U38" s="145" t="str">
        <f t="shared" si="1"/>
        <v>Recommandation d'amélioration</v>
      </c>
      <c r="V38" s="148" t="s">
        <v>21</v>
      </c>
      <c r="W38" s="147" t="s">
        <v>26</v>
      </c>
      <c r="X38" s="28"/>
      <c r="Y38" s="135" t="s">
        <v>35</v>
      </c>
      <c r="Z38" s="106" t="s">
        <v>294</v>
      </c>
    </row>
    <row r="39" spans="2:39" ht="15" x14ac:dyDescent="0.25">
      <c r="B39" s="39">
        <f t="shared" si="2"/>
        <v>21</v>
      </c>
      <c r="C39" s="21">
        <v>14</v>
      </c>
      <c r="D39" s="42">
        <v>140025123</v>
      </c>
      <c r="E39" s="142" t="s">
        <v>80</v>
      </c>
      <c r="F39" s="21" t="s">
        <v>30</v>
      </c>
      <c r="G39" s="21" t="s">
        <v>52</v>
      </c>
      <c r="H39" s="48"/>
      <c r="I39" s="49" t="s">
        <v>54</v>
      </c>
      <c r="J39" s="49"/>
      <c r="K39" s="49"/>
      <c r="L39" s="50"/>
      <c r="M39" s="25">
        <v>4</v>
      </c>
      <c r="N39" s="26">
        <v>3</v>
      </c>
      <c r="O39" s="26">
        <v>4</v>
      </c>
      <c r="P39" s="26">
        <v>3</v>
      </c>
      <c r="Q39" s="26">
        <v>4</v>
      </c>
      <c r="R39" s="26">
        <v>4</v>
      </c>
      <c r="S39" s="27">
        <v>4</v>
      </c>
      <c r="T39" s="123">
        <f t="shared" si="0"/>
        <v>0.9285714285714286</v>
      </c>
      <c r="U39" s="145" t="str">
        <f t="shared" si="1"/>
        <v>Exigence atteinte</v>
      </c>
      <c r="V39" s="148" t="s">
        <v>76</v>
      </c>
      <c r="W39" s="147" t="s">
        <v>25</v>
      </c>
      <c r="X39" s="28"/>
      <c r="Y39" s="135" t="s">
        <v>35</v>
      </c>
      <c r="Z39" s="106" t="s">
        <v>229</v>
      </c>
    </row>
    <row r="40" spans="2:39" ht="15" x14ac:dyDescent="0.25">
      <c r="B40" s="39">
        <f t="shared" si="2"/>
        <v>22</v>
      </c>
      <c r="C40" s="21">
        <v>14</v>
      </c>
      <c r="D40" s="42">
        <v>140025800</v>
      </c>
      <c r="E40" s="142" t="s">
        <v>81</v>
      </c>
      <c r="F40" s="21" t="s">
        <v>50</v>
      </c>
      <c r="G40" s="21" t="s">
        <v>52</v>
      </c>
      <c r="H40" s="48" t="s">
        <v>54</v>
      </c>
      <c r="I40" s="49" t="s">
        <v>54</v>
      </c>
      <c r="J40" s="49"/>
      <c r="K40" s="49"/>
      <c r="L40" s="50"/>
      <c r="M40" s="25">
        <v>4</v>
      </c>
      <c r="N40" s="26">
        <v>4</v>
      </c>
      <c r="O40" s="26">
        <v>4</v>
      </c>
      <c r="P40" s="26">
        <v>4</v>
      </c>
      <c r="Q40" s="26">
        <v>3</v>
      </c>
      <c r="R40" s="26">
        <v>4</v>
      </c>
      <c r="S40" s="27">
        <v>4</v>
      </c>
      <c r="T40" s="123">
        <f t="shared" si="0"/>
        <v>0.9642857142857143</v>
      </c>
      <c r="U40" s="145" t="str">
        <f t="shared" si="1"/>
        <v>Exigence atteinte</v>
      </c>
      <c r="V40" s="148" t="s">
        <v>76</v>
      </c>
      <c r="W40" s="147" t="s">
        <v>25</v>
      </c>
      <c r="X40" s="28"/>
      <c r="Y40" s="135" t="s">
        <v>35</v>
      </c>
      <c r="Z40" s="106" t="s">
        <v>269</v>
      </c>
    </row>
    <row r="41" spans="2:39" ht="15" x14ac:dyDescent="0.25">
      <c r="B41" s="39">
        <f t="shared" si="2"/>
        <v>23</v>
      </c>
      <c r="C41" s="21">
        <v>27</v>
      </c>
      <c r="D41" s="42">
        <v>270000326</v>
      </c>
      <c r="E41" s="20" t="s">
        <v>82</v>
      </c>
      <c r="F41" s="21" t="s">
        <v>49</v>
      </c>
      <c r="G41" s="21" t="s">
        <v>52</v>
      </c>
      <c r="H41" s="22" t="s">
        <v>54</v>
      </c>
      <c r="I41" s="23"/>
      <c r="J41" s="23"/>
      <c r="K41" s="23"/>
      <c r="L41" s="24"/>
      <c r="M41" s="25">
        <v>3</v>
      </c>
      <c r="N41" s="26">
        <v>3</v>
      </c>
      <c r="O41" s="26">
        <v>3</v>
      </c>
      <c r="P41" s="26">
        <v>3</v>
      </c>
      <c r="Q41" s="26">
        <v>1</v>
      </c>
      <c r="R41" s="26">
        <v>3</v>
      </c>
      <c r="S41" s="27">
        <v>3</v>
      </c>
      <c r="T41" s="123">
        <f t="shared" si="0"/>
        <v>0.6785714285714286</v>
      </c>
      <c r="U41" s="145" t="str">
        <f t="shared" si="1"/>
        <v>Recommandation d'amélioration</v>
      </c>
      <c r="V41" s="148" t="s">
        <v>21</v>
      </c>
      <c r="W41" s="147" t="s">
        <v>26</v>
      </c>
      <c r="X41" s="28"/>
      <c r="Y41" s="135" t="s">
        <v>35</v>
      </c>
      <c r="Z41" s="106" t="s">
        <v>280</v>
      </c>
      <c r="AA41" s="133"/>
      <c r="AB41" s="134"/>
      <c r="AC41" s="134"/>
      <c r="AD41" s="134"/>
      <c r="AE41" s="132"/>
      <c r="AF41" s="132"/>
      <c r="AG41" s="132"/>
      <c r="AH41" s="132"/>
      <c r="AI41" s="132"/>
      <c r="AJ41" s="132"/>
      <c r="AK41" s="132"/>
    </row>
    <row r="42" spans="2:39" ht="15" x14ac:dyDescent="0.25">
      <c r="B42" s="39">
        <f t="shared" si="2"/>
        <v>24</v>
      </c>
      <c r="C42" s="21">
        <v>27</v>
      </c>
      <c r="D42" s="42">
        <v>270000441</v>
      </c>
      <c r="E42" s="20" t="s">
        <v>83</v>
      </c>
      <c r="F42" s="21" t="s">
        <v>65</v>
      </c>
      <c r="G42" s="21" t="s">
        <v>41</v>
      </c>
      <c r="H42" s="22" t="s">
        <v>54</v>
      </c>
      <c r="I42" s="23" t="s">
        <v>54</v>
      </c>
      <c r="J42" s="23"/>
      <c r="K42" s="23" t="s">
        <v>54</v>
      </c>
      <c r="L42" s="24"/>
      <c r="M42" s="25">
        <v>3</v>
      </c>
      <c r="N42" s="26">
        <v>3</v>
      </c>
      <c r="O42" s="26">
        <v>3</v>
      </c>
      <c r="P42" s="26">
        <v>1</v>
      </c>
      <c r="Q42" s="26">
        <v>1</v>
      </c>
      <c r="R42" s="26">
        <v>1</v>
      </c>
      <c r="S42" s="27">
        <v>3</v>
      </c>
      <c r="T42" s="123">
        <f t="shared" si="0"/>
        <v>0.5357142857142857</v>
      </c>
      <c r="U42" s="145" t="str">
        <f t="shared" si="1"/>
        <v>Obligation d'amélioration</v>
      </c>
      <c r="V42" s="148" t="s">
        <v>20</v>
      </c>
      <c r="W42" s="147" t="s">
        <v>26</v>
      </c>
      <c r="X42" s="28"/>
      <c r="Y42" s="135" t="s">
        <v>35</v>
      </c>
      <c r="Z42" s="106" t="s">
        <v>318</v>
      </c>
    </row>
    <row r="43" spans="2:39" ht="15" x14ac:dyDescent="0.25">
      <c r="B43" s="39">
        <f t="shared" si="2"/>
        <v>25</v>
      </c>
      <c r="C43" s="21">
        <v>27</v>
      </c>
      <c r="D43" s="42">
        <v>270000359</v>
      </c>
      <c r="E43" s="20" t="s">
        <v>84</v>
      </c>
      <c r="F43" s="21" t="s">
        <v>48</v>
      </c>
      <c r="G43" s="21" t="s">
        <v>41</v>
      </c>
      <c r="H43" s="22" t="s">
        <v>54</v>
      </c>
      <c r="I43" s="23" t="s">
        <v>54</v>
      </c>
      <c r="J43" s="23"/>
      <c r="K43" s="23"/>
      <c r="L43" s="24"/>
      <c r="M43" s="25">
        <v>3</v>
      </c>
      <c r="N43" s="26">
        <v>3</v>
      </c>
      <c r="O43" s="26">
        <v>3</v>
      </c>
      <c r="P43" s="26">
        <v>3</v>
      </c>
      <c r="Q43" s="26">
        <v>1</v>
      </c>
      <c r="R43" s="26">
        <v>3</v>
      </c>
      <c r="S43" s="27">
        <v>3</v>
      </c>
      <c r="T43" s="123">
        <f t="shared" si="0"/>
        <v>0.6785714285714286</v>
      </c>
      <c r="U43" s="145" t="str">
        <f t="shared" si="1"/>
        <v>Recommandation d'amélioration</v>
      </c>
      <c r="V43" s="148" t="s">
        <v>21</v>
      </c>
      <c r="W43" s="147" t="s">
        <v>26</v>
      </c>
      <c r="X43" s="28"/>
      <c r="Y43" s="135" t="s">
        <v>35</v>
      </c>
      <c r="Z43" s="106" t="s">
        <v>308</v>
      </c>
    </row>
    <row r="44" spans="2:39" ht="15" x14ac:dyDescent="0.25">
      <c r="B44" s="39">
        <f t="shared" si="2"/>
        <v>26</v>
      </c>
      <c r="C44" s="21">
        <v>27</v>
      </c>
      <c r="D44" s="42">
        <v>270000474</v>
      </c>
      <c r="E44" s="20" t="s">
        <v>85</v>
      </c>
      <c r="F44" s="21" t="s">
        <v>30</v>
      </c>
      <c r="G44" s="21" t="s">
        <v>41</v>
      </c>
      <c r="H44" s="22"/>
      <c r="I44" s="23" t="s">
        <v>54</v>
      </c>
      <c r="J44" s="23"/>
      <c r="K44" s="23"/>
      <c r="L44" s="24"/>
      <c r="M44" s="25">
        <v>3</v>
      </c>
      <c r="N44" s="26">
        <v>3</v>
      </c>
      <c r="O44" s="26">
        <v>1</v>
      </c>
      <c r="P44" s="26">
        <v>3</v>
      </c>
      <c r="Q44" s="26">
        <v>1</v>
      </c>
      <c r="R44" s="26">
        <v>1</v>
      </c>
      <c r="S44" s="27">
        <v>3</v>
      </c>
      <c r="T44" s="123">
        <f t="shared" si="0"/>
        <v>0.5357142857142857</v>
      </c>
      <c r="U44" s="145" t="str">
        <f t="shared" si="1"/>
        <v>Obligation d'amélioration</v>
      </c>
      <c r="V44" s="148" t="s">
        <v>20</v>
      </c>
      <c r="W44" s="147" t="s">
        <v>26</v>
      </c>
      <c r="X44" s="28"/>
      <c r="Y44" s="135" t="s">
        <v>35</v>
      </c>
      <c r="Z44" s="106" t="s">
        <v>214</v>
      </c>
      <c r="AA44" s="133"/>
      <c r="AB44" s="134"/>
      <c r="AC44" s="134"/>
      <c r="AD44" s="134"/>
      <c r="AE44" s="131"/>
      <c r="AF44" s="131"/>
      <c r="AG44" s="131"/>
      <c r="AH44" s="131"/>
      <c r="AI44" s="131"/>
      <c r="AJ44" s="131"/>
      <c r="AK44" s="131"/>
      <c r="AL44" s="131"/>
      <c r="AM44" s="131"/>
    </row>
    <row r="45" spans="2:39" ht="15" x14ac:dyDescent="0.25">
      <c r="B45" s="39">
        <f t="shared" si="2"/>
        <v>27</v>
      </c>
      <c r="C45" s="21">
        <v>27</v>
      </c>
      <c r="D45" s="42">
        <v>270000045</v>
      </c>
      <c r="E45" s="20" t="s">
        <v>86</v>
      </c>
      <c r="F45" s="21" t="s">
        <v>65</v>
      </c>
      <c r="G45" s="21" t="s">
        <v>41</v>
      </c>
      <c r="H45" s="22" t="s">
        <v>54</v>
      </c>
      <c r="I45" s="23" t="s">
        <v>54</v>
      </c>
      <c r="J45" s="23"/>
      <c r="K45" s="23"/>
      <c r="L45" s="24"/>
      <c r="M45" s="25">
        <v>3</v>
      </c>
      <c r="N45" s="26">
        <v>3</v>
      </c>
      <c r="O45" s="26">
        <v>3</v>
      </c>
      <c r="P45" s="26">
        <v>3</v>
      </c>
      <c r="Q45" s="26">
        <v>1</v>
      </c>
      <c r="R45" s="26">
        <v>1</v>
      </c>
      <c r="S45" s="27">
        <v>1</v>
      </c>
      <c r="T45" s="123">
        <f t="shared" si="0"/>
        <v>0.5357142857142857</v>
      </c>
      <c r="U45" s="145" t="str">
        <f t="shared" si="1"/>
        <v>Obligation d'amélioration</v>
      </c>
      <c r="V45" s="148" t="s">
        <v>20</v>
      </c>
      <c r="W45" s="147" t="s">
        <v>28</v>
      </c>
      <c r="X45" s="28"/>
      <c r="Y45" s="135" t="s">
        <v>35</v>
      </c>
      <c r="Z45" s="106" t="s">
        <v>319</v>
      </c>
    </row>
    <row r="46" spans="2:39" ht="15" x14ac:dyDescent="0.25">
      <c r="B46" s="39">
        <f t="shared" si="2"/>
        <v>28</v>
      </c>
      <c r="C46" s="21">
        <v>27</v>
      </c>
      <c r="D46" s="42">
        <v>270000367</v>
      </c>
      <c r="E46" s="20" t="s">
        <v>87</v>
      </c>
      <c r="F46" s="21" t="s">
        <v>66</v>
      </c>
      <c r="G46" s="21" t="s">
        <v>41</v>
      </c>
      <c r="H46" s="22" t="s">
        <v>54</v>
      </c>
      <c r="I46" s="23" t="s">
        <v>54</v>
      </c>
      <c r="J46" s="23"/>
      <c r="K46" s="23"/>
      <c r="L46" s="24"/>
      <c r="M46" s="25">
        <v>3</v>
      </c>
      <c r="N46" s="26">
        <v>3</v>
      </c>
      <c r="O46" s="26">
        <v>3</v>
      </c>
      <c r="P46" s="26">
        <v>3</v>
      </c>
      <c r="Q46" s="26">
        <v>3</v>
      </c>
      <c r="R46" s="26">
        <v>4</v>
      </c>
      <c r="S46" s="27">
        <v>4</v>
      </c>
      <c r="T46" s="123">
        <f t="shared" si="0"/>
        <v>0.8214285714285714</v>
      </c>
      <c r="U46" s="145" t="str">
        <f t="shared" si="1"/>
        <v>Exigence atteinte</v>
      </c>
      <c r="V46" s="148" t="s">
        <v>76</v>
      </c>
      <c r="W46" s="147" t="s">
        <v>26</v>
      </c>
      <c r="X46" s="28"/>
      <c r="Y46" s="135" t="s">
        <v>35</v>
      </c>
      <c r="Z46" s="106" t="s">
        <v>295</v>
      </c>
    </row>
    <row r="47" spans="2:39" ht="15" x14ac:dyDescent="0.25">
      <c r="B47" s="39">
        <f t="shared" si="2"/>
        <v>29</v>
      </c>
      <c r="C47" s="21">
        <v>27</v>
      </c>
      <c r="D47" s="42">
        <v>270000219</v>
      </c>
      <c r="E47" s="20" t="s">
        <v>88</v>
      </c>
      <c r="F47" s="21" t="s">
        <v>31</v>
      </c>
      <c r="G47" s="21" t="s">
        <v>41</v>
      </c>
      <c r="H47" s="22"/>
      <c r="I47" s="23"/>
      <c r="J47" s="23" t="s">
        <v>54</v>
      </c>
      <c r="K47" s="23"/>
      <c r="L47" s="24"/>
      <c r="M47" s="25">
        <v>3</v>
      </c>
      <c r="N47" s="26">
        <v>1</v>
      </c>
      <c r="O47" s="26">
        <v>3</v>
      </c>
      <c r="P47" s="26">
        <v>1</v>
      </c>
      <c r="Q47" s="26">
        <v>1</v>
      </c>
      <c r="R47" s="26">
        <v>3</v>
      </c>
      <c r="S47" s="27">
        <v>3</v>
      </c>
      <c r="T47" s="123">
        <f t="shared" si="0"/>
        <v>0.5357142857142857</v>
      </c>
      <c r="U47" s="145" t="str">
        <f t="shared" si="1"/>
        <v>Obligation d'amélioration</v>
      </c>
      <c r="V47" s="148" t="s">
        <v>93</v>
      </c>
      <c r="W47" s="147" t="s">
        <v>92</v>
      </c>
      <c r="X47" s="147" t="s">
        <v>26</v>
      </c>
      <c r="Y47" s="135" t="s">
        <v>35</v>
      </c>
      <c r="Z47" s="106" t="s">
        <v>247</v>
      </c>
    </row>
    <row r="48" spans="2:39" ht="15" x14ac:dyDescent="0.25">
      <c r="B48" s="39">
        <f t="shared" si="2"/>
        <v>30</v>
      </c>
      <c r="C48" s="21">
        <v>27</v>
      </c>
      <c r="D48" s="42">
        <v>270000417</v>
      </c>
      <c r="E48" s="20" t="s">
        <v>89</v>
      </c>
      <c r="F48" s="21" t="s">
        <v>30</v>
      </c>
      <c r="G48" s="21" t="s">
        <v>52</v>
      </c>
      <c r="H48" s="22"/>
      <c r="I48" s="23" t="s">
        <v>54</v>
      </c>
      <c r="J48" s="23"/>
      <c r="K48" s="23"/>
      <c r="L48" s="24"/>
      <c r="M48" s="25">
        <v>4</v>
      </c>
      <c r="N48" s="26">
        <v>3</v>
      </c>
      <c r="O48" s="26">
        <v>3</v>
      </c>
      <c r="P48" s="26">
        <v>3</v>
      </c>
      <c r="Q48" s="26">
        <v>3</v>
      </c>
      <c r="R48" s="26">
        <v>3</v>
      </c>
      <c r="S48" s="27">
        <v>3</v>
      </c>
      <c r="T48" s="123">
        <f t="shared" si="0"/>
        <v>0.7857142857142857</v>
      </c>
      <c r="U48" s="145" t="str">
        <f t="shared" si="1"/>
        <v>Exigence atteinte</v>
      </c>
      <c r="V48" s="148" t="s">
        <v>76</v>
      </c>
      <c r="W48" s="147" t="s">
        <v>25</v>
      </c>
      <c r="X48" s="28"/>
      <c r="Y48" s="135" t="s">
        <v>35</v>
      </c>
      <c r="Z48" s="106" t="s">
        <v>215</v>
      </c>
    </row>
    <row r="49" spans="2:38" ht="15" x14ac:dyDescent="0.25">
      <c r="B49" s="39">
        <f t="shared" si="2"/>
        <v>31</v>
      </c>
      <c r="C49" s="21">
        <v>27</v>
      </c>
      <c r="D49" s="42">
        <v>270000516</v>
      </c>
      <c r="E49" s="20" t="s">
        <v>94</v>
      </c>
      <c r="F49" s="21" t="s">
        <v>30</v>
      </c>
      <c r="G49" s="21" t="s">
        <v>39</v>
      </c>
      <c r="H49" s="22"/>
      <c r="I49" s="23" t="s">
        <v>54</v>
      </c>
      <c r="J49" s="23"/>
      <c r="K49" s="23"/>
      <c r="L49" s="24"/>
      <c r="M49" s="25">
        <v>3</v>
      </c>
      <c r="N49" s="26">
        <v>3</v>
      </c>
      <c r="O49" s="26">
        <v>3</v>
      </c>
      <c r="P49" s="26">
        <v>3</v>
      </c>
      <c r="Q49" s="26">
        <v>3</v>
      </c>
      <c r="R49" s="26">
        <v>3</v>
      </c>
      <c r="S49" s="27">
        <v>3</v>
      </c>
      <c r="T49" s="123">
        <f t="shared" si="0"/>
        <v>0.75</v>
      </c>
      <c r="U49" s="145" t="str">
        <f t="shared" si="1"/>
        <v>Exigence atteinte</v>
      </c>
      <c r="V49" s="148" t="s">
        <v>76</v>
      </c>
      <c r="W49" s="147" t="s">
        <v>26</v>
      </c>
      <c r="X49" s="28"/>
      <c r="Y49" s="135" t="s">
        <v>35</v>
      </c>
      <c r="Z49" t="s">
        <v>208</v>
      </c>
      <c r="AA49" s="133"/>
      <c r="AB49" s="134"/>
      <c r="AC49" s="134"/>
      <c r="AD49" s="134"/>
      <c r="AE49" s="132"/>
      <c r="AF49" s="132"/>
      <c r="AG49" s="132"/>
      <c r="AH49" s="132"/>
      <c r="AI49" s="132"/>
      <c r="AJ49" s="132"/>
      <c r="AK49" s="132"/>
      <c r="AL49" s="132"/>
    </row>
    <row r="50" spans="2:38" ht="15" x14ac:dyDescent="0.25">
      <c r="B50" s="39">
        <f t="shared" si="2"/>
        <v>32</v>
      </c>
      <c r="C50" s="21">
        <v>27</v>
      </c>
      <c r="D50" s="42">
        <v>270000482</v>
      </c>
      <c r="E50" s="20" t="s">
        <v>95</v>
      </c>
      <c r="F50" s="21" t="s">
        <v>30</v>
      </c>
      <c r="G50" s="21" t="s">
        <v>39</v>
      </c>
      <c r="H50" s="22"/>
      <c r="I50" s="23" t="s">
        <v>54</v>
      </c>
      <c r="J50" s="23"/>
      <c r="K50" s="23"/>
      <c r="L50" s="24"/>
      <c r="M50" s="25">
        <v>3</v>
      </c>
      <c r="N50" s="26">
        <v>3</v>
      </c>
      <c r="O50" s="26">
        <v>3</v>
      </c>
      <c r="P50" s="26">
        <v>3</v>
      </c>
      <c r="Q50" s="26">
        <v>3</v>
      </c>
      <c r="R50" s="26">
        <v>3</v>
      </c>
      <c r="S50" s="27">
        <v>3</v>
      </c>
      <c r="T50" s="123">
        <f t="shared" si="0"/>
        <v>0.75</v>
      </c>
      <c r="U50" s="145" t="str">
        <f t="shared" si="1"/>
        <v>Exigence atteinte</v>
      </c>
      <c r="V50" s="148" t="s">
        <v>76</v>
      </c>
      <c r="W50" s="147" t="s">
        <v>25</v>
      </c>
      <c r="X50" s="28"/>
      <c r="Y50" s="135" t="s">
        <v>35</v>
      </c>
      <c r="Z50" s="106" t="s">
        <v>216</v>
      </c>
    </row>
    <row r="51" spans="2:38" ht="15" x14ac:dyDescent="0.25">
      <c r="B51" s="39">
        <f t="shared" si="2"/>
        <v>33</v>
      </c>
      <c r="C51" s="21">
        <v>27</v>
      </c>
      <c r="D51" s="42">
        <v>270025984</v>
      </c>
      <c r="E51" s="20" t="s">
        <v>90</v>
      </c>
      <c r="F51" s="21" t="s">
        <v>31</v>
      </c>
      <c r="G51" s="21" t="s">
        <v>52</v>
      </c>
      <c r="H51" s="22"/>
      <c r="I51" s="23"/>
      <c r="J51" s="23" t="s">
        <v>54</v>
      </c>
      <c r="K51" s="23"/>
      <c r="L51" s="24"/>
      <c r="M51" s="25">
        <v>4</v>
      </c>
      <c r="N51" s="26">
        <v>3</v>
      </c>
      <c r="O51" s="26">
        <v>3</v>
      </c>
      <c r="P51" s="26">
        <v>3</v>
      </c>
      <c r="Q51" s="26">
        <v>4</v>
      </c>
      <c r="R51" s="26">
        <v>4</v>
      </c>
      <c r="S51" s="27">
        <v>4</v>
      </c>
      <c r="T51" s="123">
        <f t="shared" ref="T51:T82" si="3">IF((M51+N51+O51+P51+Q51+R51+S51)/28&lt;&gt;0,(M51+N51+O51+P51+Q51+R51+S51)/28,"")</f>
        <v>0.8928571428571429</v>
      </c>
      <c r="U51" s="145" t="str">
        <f t="shared" ref="U51:U82" si="4">IF(T51&lt;0.4,"Réserve",IF(AND(T51&gt;=0.4,T51&lt;0.6),"Obligation d'amélioration",IF(AND(T51&gt;=0.6,T51&lt;0.75),"Recommandation d'amélioration",IF(T51&gt;=0.75,"Exigence atteinte",""))))</f>
        <v>Exigence atteinte</v>
      </c>
      <c r="V51" s="148" t="s">
        <v>76</v>
      </c>
      <c r="W51" s="147" t="s">
        <v>25</v>
      </c>
      <c r="X51" s="28"/>
      <c r="Y51" s="135" t="s">
        <v>35</v>
      </c>
      <c r="Z51" s="106" t="s">
        <v>248</v>
      </c>
    </row>
    <row r="52" spans="2:38" ht="15" x14ac:dyDescent="0.25">
      <c r="B52" s="39">
        <f t="shared" ref="B52:B83" si="5">1+B51</f>
        <v>34</v>
      </c>
      <c r="C52" s="21">
        <v>27</v>
      </c>
      <c r="D52" s="42">
        <v>270000912</v>
      </c>
      <c r="E52" s="20" t="s">
        <v>218</v>
      </c>
      <c r="F52" s="21" t="s">
        <v>30</v>
      </c>
      <c r="G52" s="21" t="s">
        <v>52</v>
      </c>
      <c r="H52" s="22"/>
      <c r="I52" s="23" t="s">
        <v>54</v>
      </c>
      <c r="J52" s="23"/>
      <c r="K52" s="23"/>
      <c r="L52" s="24"/>
      <c r="M52" s="25">
        <v>3</v>
      </c>
      <c r="N52" s="26">
        <v>1</v>
      </c>
      <c r="O52" s="26">
        <v>3</v>
      </c>
      <c r="P52" s="26">
        <v>3</v>
      </c>
      <c r="Q52" s="26">
        <v>1</v>
      </c>
      <c r="R52" s="26">
        <v>3</v>
      </c>
      <c r="S52" s="27">
        <v>3</v>
      </c>
      <c r="T52" s="123">
        <f t="shared" si="3"/>
        <v>0.6071428571428571</v>
      </c>
      <c r="U52" s="145" t="str">
        <f t="shared" si="4"/>
        <v>Recommandation d'amélioration</v>
      </c>
      <c r="V52" s="148" t="s">
        <v>21</v>
      </c>
      <c r="W52" s="147" t="s">
        <v>26</v>
      </c>
      <c r="X52" s="28"/>
      <c r="Y52" s="135" t="s">
        <v>35</v>
      </c>
      <c r="Z52" s="106" t="s">
        <v>217</v>
      </c>
    </row>
    <row r="53" spans="2:38" ht="15" x14ac:dyDescent="0.25">
      <c r="B53" s="39">
        <f t="shared" si="5"/>
        <v>35</v>
      </c>
      <c r="C53" s="21">
        <v>27</v>
      </c>
      <c r="D53" s="42">
        <v>270000433</v>
      </c>
      <c r="E53" s="20" t="s">
        <v>103</v>
      </c>
      <c r="F53" s="21" t="s">
        <v>30</v>
      </c>
      <c r="G53" s="21" t="s">
        <v>52</v>
      </c>
      <c r="H53" s="22"/>
      <c r="I53" s="23" t="s">
        <v>54</v>
      </c>
      <c r="J53" s="23"/>
      <c r="K53" s="23"/>
      <c r="L53" s="24"/>
      <c r="M53" s="25">
        <v>3</v>
      </c>
      <c r="N53" s="26">
        <v>3</v>
      </c>
      <c r="O53" s="26">
        <v>3</v>
      </c>
      <c r="P53" s="26">
        <v>3</v>
      </c>
      <c r="Q53" s="26">
        <v>3</v>
      </c>
      <c r="R53" s="26">
        <v>3</v>
      </c>
      <c r="S53" s="27">
        <v>3</v>
      </c>
      <c r="T53" s="123">
        <f t="shared" si="3"/>
        <v>0.75</v>
      </c>
      <c r="U53" s="145" t="str">
        <f t="shared" si="4"/>
        <v>Exigence atteinte</v>
      </c>
      <c r="V53" s="148" t="s">
        <v>76</v>
      </c>
      <c r="W53" s="147" t="s">
        <v>25</v>
      </c>
      <c r="X53" s="28"/>
      <c r="Y53" s="135" t="s">
        <v>35</v>
      </c>
      <c r="Z53" s="106" t="s">
        <v>219</v>
      </c>
    </row>
    <row r="54" spans="2:38" ht="15" x14ac:dyDescent="0.25">
      <c r="B54" s="39">
        <f t="shared" si="5"/>
        <v>36</v>
      </c>
      <c r="C54" s="21">
        <v>27</v>
      </c>
      <c r="D54" s="42">
        <v>270000425</v>
      </c>
      <c r="E54" s="20" t="s">
        <v>91</v>
      </c>
      <c r="F54" s="21" t="s">
        <v>66</v>
      </c>
      <c r="G54" s="21" t="s">
        <v>40</v>
      </c>
      <c r="H54" s="22" t="s">
        <v>54</v>
      </c>
      <c r="I54" s="23" t="s">
        <v>54</v>
      </c>
      <c r="J54" s="23"/>
      <c r="K54" s="23" t="s">
        <v>54</v>
      </c>
      <c r="L54" s="24"/>
      <c r="M54" s="25">
        <v>3</v>
      </c>
      <c r="N54" s="26">
        <v>3</v>
      </c>
      <c r="O54" s="26">
        <v>3</v>
      </c>
      <c r="P54" s="26">
        <v>3</v>
      </c>
      <c r="Q54" s="26">
        <v>3</v>
      </c>
      <c r="R54" s="26">
        <v>3</v>
      </c>
      <c r="S54" s="27">
        <v>3</v>
      </c>
      <c r="T54" s="123">
        <f t="shared" si="3"/>
        <v>0.75</v>
      </c>
      <c r="U54" s="145" t="str">
        <f t="shared" si="4"/>
        <v>Exigence atteinte</v>
      </c>
      <c r="V54" s="148" t="s">
        <v>76</v>
      </c>
      <c r="W54" s="147" t="s">
        <v>25</v>
      </c>
      <c r="X54" s="28"/>
      <c r="Y54" s="135" t="s">
        <v>35</v>
      </c>
      <c r="Z54" s="106" t="s">
        <v>260</v>
      </c>
    </row>
    <row r="55" spans="2:38" ht="15" x14ac:dyDescent="0.25">
      <c r="B55" s="39">
        <f t="shared" si="5"/>
        <v>37</v>
      </c>
      <c r="C55" s="21">
        <v>27</v>
      </c>
      <c r="D55" s="42">
        <v>270000870</v>
      </c>
      <c r="E55" s="20" t="s">
        <v>104</v>
      </c>
      <c r="F55" s="21" t="s">
        <v>30</v>
      </c>
      <c r="G55" s="21" t="s">
        <v>52</v>
      </c>
      <c r="H55" s="22"/>
      <c r="I55" s="23" t="s">
        <v>54</v>
      </c>
      <c r="J55" s="23"/>
      <c r="K55" s="23"/>
      <c r="L55" s="24"/>
      <c r="M55" s="25">
        <v>3</v>
      </c>
      <c r="N55" s="26">
        <v>3</v>
      </c>
      <c r="O55" s="26">
        <v>3</v>
      </c>
      <c r="P55" s="26">
        <v>3</v>
      </c>
      <c r="Q55" s="26">
        <v>3</v>
      </c>
      <c r="R55" s="26">
        <v>3</v>
      </c>
      <c r="S55" s="27">
        <v>3</v>
      </c>
      <c r="T55" s="123">
        <f t="shared" si="3"/>
        <v>0.75</v>
      </c>
      <c r="U55" s="145" t="str">
        <f t="shared" si="4"/>
        <v>Exigence atteinte</v>
      </c>
      <c r="V55" s="148" t="s">
        <v>76</v>
      </c>
      <c r="W55" s="147" t="s">
        <v>25</v>
      </c>
      <c r="X55" s="28"/>
      <c r="Y55" s="135" t="s">
        <v>35</v>
      </c>
      <c r="Z55" s="106" t="s">
        <v>220</v>
      </c>
    </row>
    <row r="56" spans="2:38" ht="15" x14ac:dyDescent="0.25">
      <c r="B56" s="39">
        <f t="shared" si="5"/>
        <v>38</v>
      </c>
      <c r="C56" s="21">
        <v>27</v>
      </c>
      <c r="D56" s="42"/>
      <c r="E56" s="46" t="s">
        <v>96</v>
      </c>
      <c r="F56" s="21" t="s">
        <v>50</v>
      </c>
      <c r="G56" s="21" t="s">
        <v>52</v>
      </c>
      <c r="H56" s="51" t="s">
        <v>54</v>
      </c>
      <c r="I56" s="52"/>
      <c r="J56" s="52"/>
      <c r="K56" s="52"/>
      <c r="L56" s="53"/>
      <c r="M56" s="25"/>
      <c r="N56" s="26"/>
      <c r="O56" s="26"/>
      <c r="P56" s="26"/>
      <c r="Q56" s="26"/>
      <c r="R56" s="26"/>
      <c r="S56" s="27"/>
      <c r="T56" s="123" t="str">
        <f t="shared" si="3"/>
        <v/>
      </c>
      <c r="U56" s="145" t="str">
        <f t="shared" si="4"/>
        <v>Exigence atteinte</v>
      </c>
      <c r="V56" s="148"/>
      <c r="W56" s="147"/>
      <c r="X56" s="28"/>
      <c r="Y56" s="135" t="s">
        <v>35</v>
      </c>
      <c r="Z56" s="106" t="s">
        <v>270</v>
      </c>
    </row>
    <row r="57" spans="2:38" ht="15" x14ac:dyDescent="0.25">
      <c r="B57" s="39">
        <f t="shared" si="5"/>
        <v>39</v>
      </c>
      <c r="C57" s="21">
        <v>27</v>
      </c>
      <c r="D57" s="42">
        <v>270000698</v>
      </c>
      <c r="E57" s="142" t="s">
        <v>97</v>
      </c>
      <c r="F57" s="21" t="s">
        <v>30</v>
      </c>
      <c r="G57" s="21" t="s">
        <v>52</v>
      </c>
      <c r="H57" s="51"/>
      <c r="I57" s="52" t="s">
        <v>54</v>
      </c>
      <c r="J57" s="52"/>
      <c r="K57" s="52"/>
      <c r="L57" s="53"/>
      <c r="M57" s="25">
        <v>3</v>
      </c>
      <c r="N57" s="26">
        <v>3</v>
      </c>
      <c r="O57" s="26">
        <v>3</v>
      </c>
      <c r="P57" s="26">
        <v>3</v>
      </c>
      <c r="Q57" s="26">
        <v>3</v>
      </c>
      <c r="R57" s="26">
        <v>3</v>
      </c>
      <c r="S57" s="27">
        <v>3</v>
      </c>
      <c r="T57" s="123">
        <f t="shared" si="3"/>
        <v>0.75</v>
      </c>
      <c r="U57" s="145" t="str">
        <f t="shared" si="4"/>
        <v>Exigence atteinte</v>
      </c>
      <c r="V57" s="148" t="s">
        <v>76</v>
      </c>
      <c r="W57" s="147" t="s">
        <v>25</v>
      </c>
      <c r="X57" s="28"/>
      <c r="Y57" s="135" t="s">
        <v>35</v>
      </c>
      <c r="Z57" s="106" t="s">
        <v>230</v>
      </c>
    </row>
    <row r="58" spans="2:38" ht="15" x14ac:dyDescent="0.25">
      <c r="B58" s="39">
        <f t="shared" si="5"/>
        <v>40</v>
      </c>
      <c r="C58" s="21">
        <v>27</v>
      </c>
      <c r="D58" s="42"/>
      <c r="E58" s="46" t="s">
        <v>98</v>
      </c>
      <c r="F58" s="21" t="s">
        <v>32</v>
      </c>
      <c r="G58" s="21" t="s">
        <v>52</v>
      </c>
      <c r="H58" s="51"/>
      <c r="I58" s="52"/>
      <c r="J58" s="52"/>
      <c r="K58" s="52" t="s">
        <v>54</v>
      </c>
      <c r="L58" s="53"/>
      <c r="M58" s="25"/>
      <c r="N58" s="26"/>
      <c r="O58" s="26"/>
      <c r="P58" s="26"/>
      <c r="Q58" s="26"/>
      <c r="R58" s="26"/>
      <c r="S58" s="27"/>
      <c r="T58" s="123" t="str">
        <f t="shared" si="3"/>
        <v/>
      </c>
      <c r="U58" s="145" t="str">
        <f t="shared" si="4"/>
        <v>Exigence atteinte</v>
      </c>
      <c r="V58" s="148"/>
      <c r="W58" s="147"/>
      <c r="X58" s="28"/>
      <c r="Y58" s="135" t="s">
        <v>35</v>
      </c>
      <c r="Z58" s="106" t="s">
        <v>259</v>
      </c>
    </row>
    <row r="59" spans="2:38" ht="15" x14ac:dyDescent="0.25">
      <c r="B59" s="39">
        <f t="shared" si="5"/>
        <v>41</v>
      </c>
      <c r="C59" s="21">
        <v>27</v>
      </c>
      <c r="D59" s="42"/>
      <c r="E59" s="46" t="s">
        <v>101</v>
      </c>
      <c r="F59" s="21" t="s">
        <v>32</v>
      </c>
      <c r="G59" s="21" t="s">
        <v>52</v>
      </c>
      <c r="H59" s="51"/>
      <c r="I59" s="52"/>
      <c r="J59" s="52"/>
      <c r="K59" s="52" t="s">
        <v>54</v>
      </c>
      <c r="L59" s="53"/>
      <c r="M59" s="25"/>
      <c r="N59" s="26"/>
      <c r="O59" s="26"/>
      <c r="P59" s="26"/>
      <c r="Q59" s="26"/>
      <c r="R59" s="26"/>
      <c r="S59" s="27"/>
      <c r="T59" s="123" t="str">
        <f t="shared" si="3"/>
        <v/>
      </c>
      <c r="U59" s="145" t="str">
        <f t="shared" si="4"/>
        <v>Exigence atteinte</v>
      </c>
      <c r="V59" s="148"/>
      <c r="W59" s="147"/>
      <c r="X59" s="28"/>
      <c r="Y59" s="135" t="s">
        <v>35</v>
      </c>
      <c r="Z59" s="106" t="s">
        <v>260</v>
      </c>
    </row>
    <row r="60" spans="2:38" ht="15" x14ac:dyDescent="0.25">
      <c r="B60" s="39">
        <f t="shared" si="5"/>
        <v>42</v>
      </c>
      <c r="C60" s="21">
        <v>27</v>
      </c>
      <c r="D60" s="42"/>
      <c r="E60" s="46" t="s">
        <v>99</v>
      </c>
      <c r="F60" s="21" t="s">
        <v>65</v>
      </c>
      <c r="G60" s="21" t="s">
        <v>41</v>
      </c>
      <c r="H60" s="51" t="s">
        <v>54</v>
      </c>
      <c r="I60" s="52" t="s">
        <v>54</v>
      </c>
      <c r="J60" s="52"/>
      <c r="K60" s="52"/>
      <c r="L60" s="53"/>
      <c r="M60" s="25"/>
      <c r="N60" s="26"/>
      <c r="O60" s="26"/>
      <c r="P60" s="26"/>
      <c r="Q60" s="26"/>
      <c r="R60" s="26"/>
      <c r="S60" s="27"/>
      <c r="T60" s="123" t="str">
        <f t="shared" si="3"/>
        <v/>
      </c>
      <c r="U60" s="145" t="str">
        <f t="shared" si="4"/>
        <v>Exigence atteinte</v>
      </c>
      <c r="V60" s="148"/>
      <c r="W60" s="147"/>
      <c r="X60" s="28"/>
      <c r="Y60" s="135" t="s">
        <v>35</v>
      </c>
      <c r="Z60" s="106" t="s">
        <v>320</v>
      </c>
    </row>
    <row r="61" spans="2:38" ht="15" x14ac:dyDescent="0.25">
      <c r="B61" s="39">
        <f t="shared" si="5"/>
        <v>43</v>
      </c>
      <c r="C61" s="21">
        <v>50</v>
      </c>
      <c r="D61" s="44">
        <v>500000187</v>
      </c>
      <c r="E61" s="20" t="s">
        <v>105</v>
      </c>
      <c r="F61" s="21" t="s">
        <v>48</v>
      </c>
      <c r="G61" s="21" t="s">
        <v>47</v>
      </c>
      <c r="H61" s="22" t="s">
        <v>54</v>
      </c>
      <c r="I61" s="23" t="s">
        <v>54</v>
      </c>
      <c r="J61" s="23"/>
      <c r="K61" s="23" t="s">
        <v>54</v>
      </c>
      <c r="L61" s="24"/>
      <c r="M61" s="25">
        <v>3</v>
      </c>
      <c r="N61" s="26">
        <v>3</v>
      </c>
      <c r="O61" s="26">
        <v>3</v>
      </c>
      <c r="P61" s="26">
        <v>3</v>
      </c>
      <c r="Q61" s="26">
        <v>1</v>
      </c>
      <c r="R61" s="26">
        <v>3</v>
      </c>
      <c r="S61" s="27">
        <v>3</v>
      </c>
      <c r="T61" s="123">
        <f t="shared" si="3"/>
        <v>0.6785714285714286</v>
      </c>
      <c r="U61" s="145" t="str">
        <f t="shared" si="4"/>
        <v>Recommandation d'amélioration</v>
      </c>
      <c r="V61" s="148" t="s">
        <v>21</v>
      </c>
      <c r="W61" s="147" t="s">
        <v>26</v>
      </c>
      <c r="X61" s="28"/>
      <c r="Y61" s="135" t="s">
        <v>35</v>
      </c>
      <c r="Z61" s="106" t="s">
        <v>309</v>
      </c>
    </row>
    <row r="62" spans="2:38" ht="15" x14ac:dyDescent="0.25">
      <c r="B62" s="39">
        <f t="shared" si="5"/>
        <v>44</v>
      </c>
      <c r="C62" s="21">
        <v>50</v>
      </c>
      <c r="D62" s="44">
        <v>500010384</v>
      </c>
      <c r="E62" s="20" t="s">
        <v>106</v>
      </c>
      <c r="F62" s="21" t="s">
        <v>31</v>
      </c>
      <c r="G62" s="21" t="s">
        <v>52</v>
      </c>
      <c r="H62" s="22"/>
      <c r="I62" s="23" t="s">
        <v>54</v>
      </c>
      <c r="J62" s="23" t="s">
        <v>54</v>
      </c>
      <c r="K62" s="23"/>
      <c r="L62" s="24"/>
      <c r="M62" s="25">
        <v>3</v>
      </c>
      <c r="N62" s="26">
        <v>3</v>
      </c>
      <c r="O62" s="26">
        <v>3</v>
      </c>
      <c r="P62" s="26">
        <v>3</v>
      </c>
      <c r="Q62" s="26">
        <v>3</v>
      </c>
      <c r="R62" s="26">
        <v>3</v>
      </c>
      <c r="S62" s="27">
        <v>3</v>
      </c>
      <c r="T62" s="123">
        <f t="shared" si="3"/>
        <v>0.75</v>
      </c>
      <c r="U62" s="145" t="str">
        <f t="shared" si="4"/>
        <v>Exigence atteinte</v>
      </c>
      <c r="V62" s="148" t="s">
        <v>76</v>
      </c>
      <c r="W62" s="147" t="s">
        <v>26</v>
      </c>
      <c r="X62" s="28"/>
      <c r="Y62" s="135" t="s">
        <v>35</v>
      </c>
      <c r="Z62" s="106" t="s">
        <v>249</v>
      </c>
    </row>
    <row r="63" spans="2:38" ht="15" x14ac:dyDescent="0.25">
      <c r="B63" s="39">
        <f t="shared" si="5"/>
        <v>45</v>
      </c>
      <c r="C63" s="21">
        <v>50</v>
      </c>
      <c r="D63" s="44">
        <v>500015185</v>
      </c>
      <c r="E63" s="20" t="s">
        <v>107</v>
      </c>
      <c r="F63" s="21" t="s">
        <v>31</v>
      </c>
      <c r="G63" s="21" t="s">
        <v>52</v>
      </c>
      <c r="H63" s="22"/>
      <c r="I63" s="23"/>
      <c r="J63" s="23" t="s">
        <v>54</v>
      </c>
      <c r="K63" s="23"/>
      <c r="L63" s="24"/>
      <c r="M63" s="25">
        <v>1</v>
      </c>
      <c r="N63" s="26">
        <v>3</v>
      </c>
      <c r="O63" s="26">
        <v>3</v>
      </c>
      <c r="P63" s="26">
        <v>3</v>
      </c>
      <c r="Q63" s="26">
        <v>3</v>
      </c>
      <c r="R63" s="26">
        <v>3</v>
      </c>
      <c r="S63" s="27">
        <v>3</v>
      </c>
      <c r="T63" s="123">
        <f t="shared" si="3"/>
        <v>0.6785714285714286</v>
      </c>
      <c r="U63" s="145" t="str">
        <f t="shared" si="4"/>
        <v>Recommandation d'amélioration</v>
      </c>
      <c r="V63" s="148" t="s">
        <v>21</v>
      </c>
      <c r="W63" s="147" t="s">
        <v>26</v>
      </c>
      <c r="X63" s="28"/>
      <c r="Y63" s="135" t="s">
        <v>35</v>
      </c>
      <c r="Z63" s="106" t="s">
        <v>250</v>
      </c>
    </row>
    <row r="64" spans="2:38" ht="15" x14ac:dyDescent="0.25">
      <c r="B64" s="39">
        <f t="shared" si="5"/>
        <v>46</v>
      </c>
      <c r="C64" s="21">
        <v>50</v>
      </c>
      <c r="D64" s="44">
        <v>500000401</v>
      </c>
      <c r="E64" s="20" t="s">
        <v>108</v>
      </c>
      <c r="F64" s="21" t="s">
        <v>49</v>
      </c>
      <c r="G64" s="21" t="s">
        <v>52</v>
      </c>
      <c r="H64" s="22" t="s">
        <v>54</v>
      </c>
      <c r="I64" s="23"/>
      <c r="J64" s="23"/>
      <c r="K64" s="23"/>
      <c r="L64" s="24"/>
      <c r="M64" s="25">
        <v>3</v>
      </c>
      <c r="N64" s="26">
        <v>3</v>
      </c>
      <c r="O64" s="26">
        <v>3</v>
      </c>
      <c r="P64" s="26">
        <v>3</v>
      </c>
      <c r="Q64" s="26">
        <v>1</v>
      </c>
      <c r="R64" s="26">
        <v>3</v>
      </c>
      <c r="S64" s="27">
        <v>3</v>
      </c>
      <c r="T64" s="123">
        <f t="shared" si="3"/>
        <v>0.6785714285714286</v>
      </c>
      <c r="U64" s="145" t="str">
        <f t="shared" si="4"/>
        <v>Recommandation d'amélioration</v>
      </c>
      <c r="V64" s="148" t="s">
        <v>76</v>
      </c>
      <c r="W64" s="147" t="s">
        <v>25</v>
      </c>
      <c r="X64" s="28"/>
      <c r="Y64" s="135" t="s">
        <v>35</v>
      </c>
      <c r="Z64" s="106" t="s">
        <v>281</v>
      </c>
    </row>
    <row r="65" spans="2:39" ht="15" x14ac:dyDescent="0.25">
      <c r="B65" s="39">
        <f t="shared" si="5"/>
        <v>47</v>
      </c>
      <c r="C65" s="21">
        <v>50</v>
      </c>
      <c r="D65" s="44">
        <v>500000591</v>
      </c>
      <c r="E65" s="20" t="s">
        <v>109</v>
      </c>
      <c r="F65" s="21" t="s">
        <v>66</v>
      </c>
      <c r="G65" s="21" t="s">
        <v>46</v>
      </c>
      <c r="H65" s="22" t="s">
        <v>54</v>
      </c>
      <c r="I65" s="23" t="s">
        <v>54</v>
      </c>
      <c r="J65" s="23"/>
      <c r="K65" s="23"/>
      <c r="L65" s="24"/>
      <c r="M65" s="25">
        <v>3</v>
      </c>
      <c r="N65" s="26">
        <v>3</v>
      </c>
      <c r="O65" s="26">
        <v>3</v>
      </c>
      <c r="P65" s="26">
        <v>1</v>
      </c>
      <c r="Q65" s="26">
        <v>3</v>
      </c>
      <c r="R65" s="26">
        <v>3</v>
      </c>
      <c r="S65" s="27">
        <v>3</v>
      </c>
      <c r="T65" s="123">
        <f t="shared" si="3"/>
        <v>0.6785714285714286</v>
      </c>
      <c r="U65" s="145" t="str">
        <f t="shared" si="4"/>
        <v>Recommandation d'amélioration</v>
      </c>
      <c r="V65" s="148" t="s">
        <v>21</v>
      </c>
      <c r="W65" s="147" t="s">
        <v>26</v>
      </c>
      <c r="X65" s="28"/>
      <c r="Y65" s="135" t="s">
        <v>35</v>
      </c>
      <c r="Z65" s="106" t="s">
        <v>296</v>
      </c>
    </row>
    <row r="66" spans="2:39" ht="15" x14ac:dyDescent="0.25">
      <c r="B66" s="39">
        <f t="shared" si="5"/>
        <v>48</v>
      </c>
      <c r="C66" s="21">
        <v>50</v>
      </c>
      <c r="D66" s="44">
        <v>500000450</v>
      </c>
      <c r="E66" s="20" t="s">
        <v>110</v>
      </c>
      <c r="F66" s="21" t="s">
        <v>48</v>
      </c>
      <c r="G66" s="21" t="s">
        <v>46</v>
      </c>
      <c r="H66" s="22" t="s">
        <v>54</v>
      </c>
      <c r="I66" s="23" t="s">
        <v>54</v>
      </c>
      <c r="J66" s="23"/>
      <c r="K66" s="23" t="s">
        <v>54</v>
      </c>
      <c r="L66" s="24"/>
      <c r="M66" s="25">
        <v>4</v>
      </c>
      <c r="N66" s="26">
        <v>4</v>
      </c>
      <c r="O66" s="26">
        <v>4</v>
      </c>
      <c r="P66" s="26">
        <v>3</v>
      </c>
      <c r="Q66" s="26">
        <v>3</v>
      </c>
      <c r="R66" s="26">
        <v>3</v>
      </c>
      <c r="S66" s="27">
        <v>3</v>
      </c>
      <c r="T66" s="123">
        <f t="shared" si="3"/>
        <v>0.8571428571428571</v>
      </c>
      <c r="U66" s="145" t="str">
        <f t="shared" si="4"/>
        <v>Exigence atteinte</v>
      </c>
      <c r="V66" s="148" t="s">
        <v>76</v>
      </c>
      <c r="W66" s="147" t="s">
        <v>25</v>
      </c>
      <c r="X66" s="28"/>
      <c r="Y66" s="135" t="s">
        <v>35</v>
      </c>
      <c r="Z66" s="106" t="s">
        <v>310</v>
      </c>
    </row>
    <row r="67" spans="2:39" ht="15" x14ac:dyDescent="0.25">
      <c r="B67" s="39">
        <f t="shared" si="5"/>
        <v>49</v>
      </c>
      <c r="C67" s="21">
        <v>50</v>
      </c>
      <c r="D67" s="44">
        <v>500000195</v>
      </c>
      <c r="E67" s="20" t="s">
        <v>111</v>
      </c>
      <c r="F67" s="21" t="s">
        <v>65</v>
      </c>
      <c r="G67" s="21" t="s">
        <v>46</v>
      </c>
      <c r="H67" s="22" t="s">
        <v>54</v>
      </c>
      <c r="I67" s="23" t="s">
        <v>54</v>
      </c>
      <c r="J67" s="23"/>
      <c r="K67" s="23"/>
      <c r="L67" s="24"/>
      <c r="M67" s="25">
        <v>4</v>
      </c>
      <c r="N67" s="26">
        <v>3</v>
      </c>
      <c r="O67" s="26">
        <v>3</v>
      </c>
      <c r="P67" s="26">
        <v>3</v>
      </c>
      <c r="Q67" s="26">
        <v>3</v>
      </c>
      <c r="R67" s="26">
        <v>4</v>
      </c>
      <c r="S67" s="27">
        <v>3</v>
      </c>
      <c r="T67" s="123">
        <f t="shared" si="3"/>
        <v>0.8214285714285714</v>
      </c>
      <c r="U67" s="145" t="str">
        <f t="shared" si="4"/>
        <v>Exigence atteinte</v>
      </c>
      <c r="V67" s="148" t="s">
        <v>76</v>
      </c>
      <c r="W67" s="147" t="s">
        <v>25</v>
      </c>
      <c r="X67" s="28"/>
      <c r="Y67" s="135" t="s">
        <v>35</v>
      </c>
      <c r="Z67" s="106" t="s">
        <v>321</v>
      </c>
    </row>
    <row r="68" spans="2:39" ht="15" x14ac:dyDescent="0.25">
      <c r="B68" s="39">
        <f t="shared" si="5"/>
        <v>50</v>
      </c>
      <c r="C68" s="21">
        <v>50</v>
      </c>
      <c r="D68" s="44">
        <v>500000229</v>
      </c>
      <c r="E68" s="20" t="s">
        <v>112</v>
      </c>
      <c r="F68" s="21" t="s">
        <v>30</v>
      </c>
      <c r="G68" s="21" t="s">
        <v>52</v>
      </c>
      <c r="H68" s="22"/>
      <c r="I68" s="23" t="s">
        <v>54</v>
      </c>
      <c r="J68" s="23"/>
      <c r="K68" s="23"/>
      <c r="L68" s="24"/>
      <c r="M68" s="25">
        <v>4</v>
      </c>
      <c r="N68" s="26">
        <v>3</v>
      </c>
      <c r="O68" s="26">
        <v>4</v>
      </c>
      <c r="P68" s="26">
        <v>4</v>
      </c>
      <c r="Q68" s="26">
        <v>3</v>
      </c>
      <c r="R68" s="26">
        <v>4</v>
      </c>
      <c r="S68" s="27">
        <v>4</v>
      </c>
      <c r="T68" s="123">
        <f t="shared" si="3"/>
        <v>0.9285714285714286</v>
      </c>
      <c r="U68" s="145" t="str">
        <f t="shared" si="4"/>
        <v>Exigence atteinte</v>
      </c>
      <c r="V68" s="148" t="s">
        <v>76</v>
      </c>
      <c r="W68" s="147" t="s">
        <v>25</v>
      </c>
      <c r="X68" s="28"/>
      <c r="Y68" s="135" t="s">
        <v>35</v>
      </c>
      <c r="Z68" s="106" t="s">
        <v>221</v>
      </c>
    </row>
    <row r="69" spans="2:39" ht="15" x14ac:dyDescent="0.25">
      <c r="B69" s="39">
        <f t="shared" si="5"/>
        <v>51</v>
      </c>
      <c r="C69" s="21">
        <v>50</v>
      </c>
      <c r="D69" s="44">
        <v>500000260</v>
      </c>
      <c r="E69" s="20" t="s">
        <v>113</v>
      </c>
      <c r="F69" s="21" t="s">
        <v>48</v>
      </c>
      <c r="G69" s="21" t="s">
        <v>45</v>
      </c>
      <c r="H69" s="22" t="s">
        <v>54</v>
      </c>
      <c r="I69" s="23" t="s">
        <v>54</v>
      </c>
      <c r="J69" s="23"/>
      <c r="K69" s="23" t="s">
        <v>54</v>
      </c>
      <c r="L69" s="24"/>
      <c r="M69" s="25">
        <v>4</v>
      </c>
      <c r="N69" s="26">
        <v>3</v>
      </c>
      <c r="O69" s="26">
        <v>3</v>
      </c>
      <c r="P69" s="26">
        <v>4</v>
      </c>
      <c r="Q69" s="26">
        <v>1</v>
      </c>
      <c r="R69" s="26">
        <v>3</v>
      </c>
      <c r="S69" s="27">
        <v>3</v>
      </c>
      <c r="T69" s="123">
        <f t="shared" si="3"/>
        <v>0.75</v>
      </c>
      <c r="U69" s="145" t="str">
        <f t="shared" si="4"/>
        <v>Exigence atteinte</v>
      </c>
      <c r="V69" s="148" t="s">
        <v>76</v>
      </c>
      <c r="W69" s="147" t="s">
        <v>26</v>
      </c>
      <c r="X69" s="28"/>
      <c r="Y69" s="135" t="s">
        <v>35</v>
      </c>
      <c r="Z69" s="106" t="s">
        <v>311</v>
      </c>
    </row>
    <row r="70" spans="2:39" ht="15" x14ac:dyDescent="0.25">
      <c r="B70" s="39">
        <f t="shared" si="5"/>
        <v>52</v>
      </c>
      <c r="C70" s="21">
        <v>50</v>
      </c>
      <c r="D70" s="44">
        <v>500000427</v>
      </c>
      <c r="E70" s="20" t="s">
        <v>114</v>
      </c>
      <c r="F70" s="21" t="s">
        <v>65</v>
      </c>
      <c r="G70" s="21" t="s">
        <v>45</v>
      </c>
      <c r="H70" s="22" t="s">
        <v>54</v>
      </c>
      <c r="I70" s="23" t="s">
        <v>54</v>
      </c>
      <c r="J70" s="23"/>
      <c r="K70" s="23"/>
      <c r="L70" s="24"/>
      <c r="M70" s="25">
        <v>4</v>
      </c>
      <c r="N70" s="26">
        <v>3</v>
      </c>
      <c r="O70" s="26">
        <v>3</v>
      </c>
      <c r="P70" s="26">
        <v>4</v>
      </c>
      <c r="Q70" s="26">
        <v>1</v>
      </c>
      <c r="R70" s="26">
        <v>3</v>
      </c>
      <c r="S70" s="27">
        <v>3</v>
      </c>
      <c r="T70" s="123">
        <f t="shared" si="3"/>
        <v>0.75</v>
      </c>
      <c r="U70" s="145" t="str">
        <f t="shared" si="4"/>
        <v>Exigence atteinte</v>
      </c>
      <c r="V70" s="148" t="s">
        <v>76</v>
      </c>
      <c r="W70" s="147" t="s">
        <v>26</v>
      </c>
      <c r="X70" s="28"/>
      <c r="Y70" s="135" t="s">
        <v>35</v>
      </c>
      <c r="Z70" s="106" t="s">
        <v>311</v>
      </c>
    </row>
    <row r="71" spans="2:39" ht="15" x14ac:dyDescent="0.25">
      <c r="B71" s="39">
        <f t="shared" si="5"/>
        <v>53</v>
      </c>
      <c r="C71" s="21">
        <v>50</v>
      </c>
      <c r="D71" s="44">
        <v>500000302</v>
      </c>
      <c r="E71" s="20" t="s">
        <v>115</v>
      </c>
      <c r="F71" s="21" t="s">
        <v>65</v>
      </c>
      <c r="G71" s="21" t="s">
        <v>45</v>
      </c>
      <c r="H71" s="22" t="s">
        <v>54</v>
      </c>
      <c r="I71" s="23" t="s">
        <v>54</v>
      </c>
      <c r="J71" s="23"/>
      <c r="K71" s="23"/>
      <c r="L71" s="24"/>
      <c r="M71" s="25">
        <v>4</v>
      </c>
      <c r="N71" s="26">
        <v>3</v>
      </c>
      <c r="O71" s="26">
        <v>3</v>
      </c>
      <c r="P71" s="26">
        <v>4</v>
      </c>
      <c r="Q71" s="26">
        <v>1</v>
      </c>
      <c r="R71" s="26">
        <v>3</v>
      </c>
      <c r="S71" s="27">
        <v>3</v>
      </c>
      <c r="T71" s="123">
        <f t="shared" si="3"/>
        <v>0.75</v>
      </c>
      <c r="U71" s="145" t="str">
        <f t="shared" si="4"/>
        <v>Exigence atteinte</v>
      </c>
      <c r="V71" s="148" t="s">
        <v>76</v>
      </c>
      <c r="W71" s="147" t="s">
        <v>26</v>
      </c>
      <c r="X71" s="28"/>
      <c r="Y71" s="135" t="s">
        <v>35</v>
      </c>
      <c r="Z71" s="106" t="s">
        <v>311</v>
      </c>
    </row>
    <row r="72" spans="2:39" ht="15" x14ac:dyDescent="0.25">
      <c r="B72" s="39">
        <f t="shared" si="5"/>
        <v>54</v>
      </c>
      <c r="C72" s="21">
        <v>50</v>
      </c>
      <c r="D72" s="44">
        <v>500000476</v>
      </c>
      <c r="E72" s="20" t="s">
        <v>116</v>
      </c>
      <c r="F72" s="21" t="s">
        <v>30</v>
      </c>
      <c r="G72" s="21" t="s">
        <v>45</v>
      </c>
      <c r="H72" s="22"/>
      <c r="I72" s="23" t="s">
        <v>54</v>
      </c>
      <c r="J72" s="23"/>
      <c r="K72" s="23"/>
      <c r="L72" s="24"/>
      <c r="M72" s="25">
        <v>3</v>
      </c>
      <c r="N72" s="26">
        <v>3</v>
      </c>
      <c r="O72" s="26">
        <v>4</v>
      </c>
      <c r="P72" s="26">
        <v>4</v>
      </c>
      <c r="Q72" s="26">
        <v>3</v>
      </c>
      <c r="R72" s="26">
        <v>3</v>
      </c>
      <c r="S72" s="27">
        <v>3</v>
      </c>
      <c r="T72" s="123">
        <f t="shared" si="3"/>
        <v>0.8214285714285714</v>
      </c>
      <c r="U72" s="145" t="str">
        <f t="shared" si="4"/>
        <v>Exigence atteinte</v>
      </c>
      <c r="V72" s="148" t="s">
        <v>76</v>
      </c>
      <c r="W72" s="147" t="s">
        <v>25</v>
      </c>
      <c r="X72" s="28"/>
      <c r="Y72" s="135" t="s">
        <v>35</v>
      </c>
      <c r="Z72" s="106" t="s">
        <v>222</v>
      </c>
    </row>
    <row r="73" spans="2:39" ht="15" x14ac:dyDescent="0.25">
      <c r="B73" s="39">
        <f t="shared" si="5"/>
        <v>55</v>
      </c>
      <c r="C73" s="21">
        <v>50</v>
      </c>
      <c r="D73" s="44">
        <v>500000435</v>
      </c>
      <c r="E73" s="20" t="s">
        <v>117</v>
      </c>
      <c r="F73" s="21" t="s">
        <v>65</v>
      </c>
      <c r="G73" s="21" t="s">
        <v>45</v>
      </c>
      <c r="H73" s="22" t="s">
        <v>54</v>
      </c>
      <c r="I73" s="23" t="s">
        <v>54</v>
      </c>
      <c r="J73" s="23"/>
      <c r="K73" s="23"/>
      <c r="L73" s="24"/>
      <c r="M73" s="25">
        <v>3</v>
      </c>
      <c r="N73" s="26">
        <v>1</v>
      </c>
      <c r="O73" s="26">
        <v>3</v>
      </c>
      <c r="P73" s="26">
        <v>3</v>
      </c>
      <c r="Q73" s="26">
        <v>3</v>
      </c>
      <c r="R73" s="26">
        <v>3</v>
      </c>
      <c r="S73" s="27">
        <v>3</v>
      </c>
      <c r="T73" s="123">
        <f t="shared" si="3"/>
        <v>0.6785714285714286</v>
      </c>
      <c r="U73" s="145" t="str">
        <f t="shared" si="4"/>
        <v>Recommandation d'amélioration</v>
      </c>
      <c r="V73" s="148" t="s">
        <v>21</v>
      </c>
      <c r="W73" s="147" t="s">
        <v>26</v>
      </c>
      <c r="X73" s="28"/>
      <c r="Y73" s="135" t="s">
        <v>35</v>
      </c>
      <c r="Z73" s="106" t="s">
        <v>322</v>
      </c>
      <c r="AA73" s="133"/>
      <c r="AB73" s="134"/>
      <c r="AC73" s="134"/>
      <c r="AD73" s="134"/>
      <c r="AE73" s="131"/>
      <c r="AF73" s="131"/>
      <c r="AG73" s="131"/>
      <c r="AH73" s="131"/>
      <c r="AI73" s="131"/>
      <c r="AJ73" s="131"/>
      <c r="AK73" s="131"/>
      <c r="AL73" s="131"/>
    </row>
    <row r="74" spans="2:39" ht="15" x14ac:dyDescent="0.25">
      <c r="B74" s="39">
        <f t="shared" si="5"/>
        <v>56</v>
      </c>
      <c r="C74" s="21">
        <v>50</v>
      </c>
      <c r="D74" s="44">
        <v>500000419</v>
      </c>
      <c r="E74" s="20" t="s">
        <v>118</v>
      </c>
      <c r="F74" s="21" t="s">
        <v>30</v>
      </c>
      <c r="G74" s="21" t="s">
        <v>52</v>
      </c>
      <c r="H74" s="22"/>
      <c r="I74" s="23" t="s">
        <v>54</v>
      </c>
      <c r="J74" s="23"/>
      <c r="K74" s="23"/>
      <c r="L74" s="24"/>
      <c r="M74" s="25">
        <v>3</v>
      </c>
      <c r="N74" s="26">
        <v>1</v>
      </c>
      <c r="O74" s="26">
        <v>3</v>
      </c>
      <c r="P74" s="26">
        <v>3</v>
      </c>
      <c r="Q74" s="26">
        <v>3</v>
      </c>
      <c r="R74" s="26">
        <v>3</v>
      </c>
      <c r="S74" s="27">
        <v>3</v>
      </c>
      <c r="T74" s="123">
        <f t="shared" si="3"/>
        <v>0.6785714285714286</v>
      </c>
      <c r="U74" s="145" t="str">
        <f t="shared" si="4"/>
        <v>Recommandation d'amélioration</v>
      </c>
      <c r="V74" s="148" t="s">
        <v>21</v>
      </c>
      <c r="W74" s="147" t="s">
        <v>26</v>
      </c>
      <c r="X74" s="28"/>
      <c r="Y74" s="135" t="s">
        <v>35</v>
      </c>
      <c r="Z74" s="106" t="s">
        <v>223</v>
      </c>
      <c r="AA74" s="133"/>
      <c r="AB74" s="134"/>
      <c r="AC74" s="134"/>
      <c r="AD74" s="134"/>
      <c r="AE74" s="132"/>
      <c r="AF74" s="132"/>
      <c r="AG74" s="132"/>
      <c r="AH74" s="132"/>
      <c r="AI74" s="132"/>
      <c r="AJ74" s="132"/>
      <c r="AK74" s="132"/>
      <c r="AL74" s="132"/>
      <c r="AM74" s="132"/>
    </row>
    <row r="75" spans="2:39" ht="15" x14ac:dyDescent="0.25">
      <c r="B75" s="39">
        <f t="shared" si="5"/>
        <v>57</v>
      </c>
      <c r="C75" s="21">
        <v>50</v>
      </c>
      <c r="D75" s="44">
        <v>500012687</v>
      </c>
      <c r="E75" s="20" t="s">
        <v>119</v>
      </c>
      <c r="F75" s="21" t="s">
        <v>30</v>
      </c>
      <c r="G75" s="21" t="s">
        <v>52</v>
      </c>
      <c r="H75" s="22"/>
      <c r="I75" s="23" t="s">
        <v>54</v>
      </c>
      <c r="J75" s="23"/>
      <c r="K75" s="23"/>
      <c r="L75" s="24"/>
      <c r="M75" s="25">
        <v>3</v>
      </c>
      <c r="N75" s="26">
        <v>3</v>
      </c>
      <c r="O75" s="26">
        <v>3</v>
      </c>
      <c r="P75" s="26">
        <v>1</v>
      </c>
      <c r="Q75" s="26">
        <v>3</v>
      </c>
      <c r="R75" s="26">
        <v>3</v>
      </c>
      <c r="S75" s="27">
        <v>3</v>
      </c>
      <c r="T75" s="123">
        <f t="shared" si="3"/>
        <v>0.6785714285714286</v>
      </c>
      <c r="U75" s="145" t="str">
        <f t="shared" si="4"/>
        <v>Recommandation d'amélioration</v>
      </c>
      <c r="V75" s="148" t="s">
        <v>21</v>
      </c>
      <c r="W75" s="147" t="s">
        <v>26</v>
      </c>
      <c r="X75" s="28"/>
      <c r="Y75" s="135" t="s">
        <v>35</v>
      </c>
      <c r="Z75" s="106" t="s">
        <v>224</v>
      </c>
      <c r="AA75" s="133"/>
      <c r="AB75" s="134"/>
      <c r="AC75" s="134"/>
      <c r="AD75" s="134"/>
      <c r="AE75" s="132"/>
      <c r="AF75" s="132"/>
      <c r="AG75" s="132"/>
      <c r="AH75" s="132"/>
      <c r="AI75" s="132"/>
      <c r="AJ75" s="132"/>
      <c r="AK75" s="132"/>
      <c r="AL75" s="132"/>
      <c r="AM75" s="132"/>
    </row>
    <row r="76" spans="2:39" ht="15" customHeight="1" x14ac:dyDescent="0.25">
      <c r="B76" s="39">
        <f t="shared" si="5"/>
        <v>58</v>
      </c>
      <c r="C76" s="21">
        <v>50</v>
      </c>
      <c r="D76" s="44">
        <v>500000146</v>
      </c>
      <c r="E76" s="20" t="s">
        <v>120</v>
      </c>
      <c r="F76" s="21" t="s">
        <v>50</v>
      </c>
      <c r="G76" s="21" t="s">
        <v>52</v>
      </c>
      <c r="H76" s="22" t="s">
        <v>54</v>
      </c>
      <c r="I76" s="23" t="s">
        <v>54</v>
      </c>
      <c r="J76" s="23"/>
      <c r="K76" s="23"/>
      <c r="L76" s="24"/>
      <c r="M76" s="25">
        <v>3</v>
      </c>
      <c r="N76" s="26">
        <v>3</v>
      </c>
      <c r="O76" s="26">
        <v>3</v>
      </c>
      <c r="P76" s="26">
        <v>3</v>
      </c>
      <c r="Q76" s="26">
        <v>3</v>
      </c>
      <c r="R76" s="26">
        <v>3</v>
      </c>
      <c r="S76" s="27">
        <v>3</v>
      </c>
      <c r="T76" s="123">
        <f t="shared" si="3"/>
        <v>0.75</v>
      </c>
      <c r="U76" s="145" t="str">
        <f t="shared" si="4"/>
        <v>Exigence atteinte</v>
      </c>
      <c r="V76" s="148" t="s">
        <v>76</v>
      </c>
      <c r="W76" s="147" t="s">
        <v>27</v>
      </c>
      <c r="X76" s="147" t="s">
        <v>25</v>
      </c>
      <c r="Y76" s="135" t="s">
        <v>35</v>
      </c>
      <c r="Z76" s="106" t="s">
        <v>271</v>
      </c>
      <c r="AA76" s="133"/>
      <c r="AB76" s="134"/>
      <c r="AC76" s="134"/>
      <c r="AD76" s="134"/>
      <c r="AE76" s="132"/>
      <c r="AF76" s="132"/>
      <c r="AG76" s="132"/>
      <c r="AH76" s="132"/>
      <c r="AI76" s="132"/>
      <c r="AJ76" s="132"/>
      <c r="AK76" s="132"/>
      <c r="AL76" s="132"/>
    </row>
    <row r="77" spans="2:39" ht="15" customHeight="1" x14ac:dyDescent="0.25">
      <c r="B77" s="39">
        <f t="shared" si="5"/>
        <v>59</v>
      </c>
      <c r="C77" s="21">
        <v>50</v>
      </c>
      <c r="D77" s="44">
        <v>500000575</v>
      </c>
      <c r="E77" s="20" t="s">
        <v>121</v>
      </c>
      <c r="F77" s="21" t="s">
        <v>31</v>
      </c>
      <c r="G77" s="21" t="s">
        <v>45</v>
      </c>
      <c r="H77" s="22"/>
      <c r="I77" s="23" t="s">
        <v>54</v>
      </c>
      <c r="J77" s="23" t="s">
        <v>54</v>
      </c>
      <c r="K77" s="23"/>
      <c r="L77" s="24"/>
      <c r="M77" s="25">
        <v>3</v>
      </c>
      <c r="N77" s="26">
        <v>3</v>
      </c>
      <c r="O77" s="26">
        <v>3</v>
      </c>
      <c r="P77" s="26">
        <v>3</v>
      </c>
      <c r="Q77" s="26">
        <v>3</v>
      </c>
      <c r="R77" s="26">
        <v>3</v>
      </c>
      <c r="S77" s="27">
        <v>3</v>
      </c>
      <c r="T77" s="123">
        <f t="shared" si="3"/>
        <v>0.75</v>
      </c>
      <c r="U77" s="145" t="str">
        <f t="shared" si="4"/>
        <v>Exigence atteinte</v>
      </c>
      <c r="V77" s="148" t="s">
        <v>76</v>
      </c>
      <c r="W77" s="147" t="s">
        <v>26</v>
      </c>
      <c r="X77" s="28"/>
      <c r="Y77" s="135" t="s">
        <v>35</v>
      </c>
      <c r="Z77" s="106" t="s">
        <v>251</v>
      </c>
    </row>
    <row r="78" spans="2:39" ht="15" customHeight="1" x14ac:dyDescent="0.25">
      <c r="B78" s="39">
        <f t="shared" si="5"/>
        <v>60</v>
      </c>
      <c r="C78" s="21">
        <v>50</v>
      </c>
      <c r="D78" s="44">
        <v>500000203</v>
      </c>
      <c r="E78" s="20" t="s">
        <v>122</v>
      </c>
      <c r="F78" s="21" t="s">
        <v>49</v>
      </c>
      <c r="G78" s="21" t="s">
        <v>52</v>
      </c>
      <c r="H78" s="22" t="s">
        <v>54</v>
      </c>
      <c r="I78" s="23" t="s">
        <v>54</v>
      </c>
      <c r="J78" s="23"/>
      <c r="K78" s="23"/>
      <c r="L78" s="24"/>
      <c r="M78" s="25">
        <v>3</v>
      </c>
      <c r="N78" s="26">
        <v>3</v>
      </c>
      <c r="O78" s="26">
        <v>3</v>
      </c>
      <c r="P78" s="26">
        <v>3</v>
      </c>
      <c r="Q78" s="26">
        <v>1</v>
      </c>
      <c r="R78" s="26">
        <v>3</v>
      </c>
      <c r="S78" s="27">
        <v>3</v>
      </c>
      <c r="T78" s="123">
        <f t="shared" si="3"/>
        <v>0.6785714285714286</v>
      </c>
      <c r="U78" s="145" t="str">
        <f t="shared" si="4"/>
        <v>Recommandation d'amélioration</v>
      </c>
      <c r="V78" s="148" t="s">
        <v>21</v>
      </c>
      <c r="W78" s="147" t="s">
        <v>92</v>
      </c>
      <c r="X78" s="28"/>
      <c r="Y78" s="135" t="s">
        <v>35</v>
      </c>
      <c r="Z78" s="106" t="s">
        <v>282</v>
      </c>
    </row>
    <row r="79" spans="2:39" ht="15" customHeight="1" x14ac:dyDescent="0.25">
      <c r="B79" s="39">
        <f t="shared" si="5"/>
        <v>61</v>
      </c>
      <c r="C79" s="21">
        <v>50</v>
      </c>
      <c r="D79" s="44">
        <v>500002357</v>
      </c>
      <c r="E79" s="142" t="s">
        <v>123</v>
      </c>
      <c r="F79" s="21" t="s">
        <v>50</v>
      </c>
      <c r="G79" s="21" t="s">
        <v>52</v>
      </c>
      <c r="H79" s="22" t="s">
        <v>54</v>
      </c>
      <c r="I79" s="23" t="s">
        <v>54</v>
      </c>
      <c r="J79" s="23"/>
      <c r="K79" s="23"/>
      <c r="L79" s="24"/>
      <c r="M79" s="25">
        <v>3</v>
      </c>
      <c r="N79" s="26">
        <v>3</v>
      </c>
      <c r="O79" s="26">
        <v>3</v>
      </c>
      <c r="P79" s="26">
        <v>3</v>
      </c>
      <c r="Q79" s="26">
        <v>3</v>
      </c>
      <c r="R79" s="26">
        <v>3</v>
      </c>
      <c r="S79" s="27">
        <v>3</v>
      </c>
      <c r="T79" s="123">
        <f t="shared" si="3"/>
        <v>0.75</v>
      </c>
      <c r="U79" s="145" t="str">
        <f t="shared" si="4"/>
        <v>Exigence atteinte</v>
      </c>
      <c r="V79" s="148" t="s">
        <v>76</v>
      </c>
      <c r="W79" s="147" t="s">
        <v>26</v>
      </c>
      <c r="X79" s="28"/>
      <c r="Y79" s="135" t="s">
        <v>35</v>
      </c>
      <c r="Z79" s="106" t="s">
        <v>272</v>
      </c>
    </row>
    <row r="80" spans="2:39" ht="15" customHeight="1" x14ac:dyDescent="0.25">
      <c r="B80" s="39">
        <f t="shared" si="5"/>
        <v>62</v>
      </c>
      <c r="C80" s="21">
        <v>61</v>
      </c>
      <c r="D80" s="44">
        <v>610000069</v>
      </c>
      <c r="E80" s="20" t="s">
        <v>124</v>
      </c>
      <c r="F80" s="21" t="s">
        <v>66</v>
      </c>
      <c r="G80" s="21" t="s">
        <v>42</v>
      </c>
      <c r="H80" s="22" t="s">
        <v>54</v>
      </c>
      <c r="I80" s="23" t="s">
        <v>54</v>
      </c>
      <c r="J80" s="23"/>
      <c r="K80" s="23"/>
      <c r="L80" s="24"/>
      <c r="M80" s="25">
        <v>4</v>
      </c>
      <c r="N80" s="26">
        <v>4</v>
      </c>
      <c r="O80" s="26">
        <v>4</v>
      </c>
      <c r="P80" s="26">
        <v>4</v>
      </c>
      <c r="Q80" s="26">
        <v>3</v>
      </c>
      <c r="R80" s="26">
        <v>3</v>
      </c>
      <c r="S80" s="27">
        <v>3</v>
      </c>
      <c r="T80" s="123">
        <f t="shared" si="3"/>
        <v>0.8928571428571429</v>
      </c>
      <c r="U80" s="145" t="str">
        <f t="shared" si="4"/>
        <v>Exigence atteinte</v>
      </c>
      <c r="V80" s="148" t="s">
        <v>76</v>
      </c>
      <c r="W80" s="147" t="s">
        <v>26</v>
      </c>
      <c r="X80" s="28"/>
      <c r="Y80" s="135" t="s">
        <v>35</v>
      </c>
      <c r="Z80" s="106" t="s">
        <v>297</v>
      </c>
    </row>
    <row r="81" spans="2:38" ht="15" customHeight="1" x14ac:dyDescent="0.25">
      <c r="B81" s="39">
        <f t="shared" si="5"/>
        <v>63</v>
      </c>
      <c r="C81" s="21">
        <v>61</v>
      </c>
      <c r="D81" s="44">
        <v>610006256</v>
      </c>
      <c r="E81" s="20" t="s">
        <v>125</v>
      </c>
      <c r="F81" s="21" t="s">
        <v>32</v>
      </c>
      <c r="G81" s="21" t="s">
        <v>52</v>
      </c>
      <c r="H81" s="22"/>
      <c r="I81" s="23"/>
      <c r="J81" s="23"/>
      <c r="K81" s="23" t="s">
        <v>54</v>
      </c>
      <c r="L81" s="24"/>
      <c r="M81" s="25">
        <v>3</v>
      </c>
      <c r="N81" s="26">
        <v>1</v>
      </c>
      <c r="O81" s="26">
        <v>3</v>
      </c>
      <c r="P81" s="26">
        <v>1</v>
      </c>
      <c r="Q81" s="26">
        <v>1</v>
      </c>
      <c r="R81" s="26">
        <v>3</v>
      </c>
      <c r="S81" s="27">
        <v>3</v>
      </c>
      <c r="T81" s="123">
        <f t="shared" si="3"/>
        <v>0.5357142857142857</v>
      </c>
      <c r="U81" s="145" t="str">
        <f t="shared" si="4"/>
        <v>Obligation d'amélioration</v>
      </c>
      <c r="V81" s="148" t="s">
        <v>93</v>
      </c>
      <c r="W81" s="147" t="s">
        <v>27</v>
      </c>
      <c r="X81" s="147" t="s">
        <v>26</v>
      </c>
      <c r="Y81" s="135" t="s">
        <v>35</v>
      </c>
      <c r="Z81" s="106" t="s">
        <v>261</v>
      </c>
    </row>
    <row r="82" spans="2:38" ht="15" customHeight="1" x14ac:dyDescent="0.25">
      <c r="B82" s="39">
        <f t="shared" si="5"/>
        <v>64</v>
      </c>
      <c r="C82" s="21">
        <v>61</v>
      </c>
      <c r="D82" s="44">
        <v>610000119</v>
      </c>
      <c r="E82" s="20" t="s">
        <v>126</v>
      </c>
      <c r="F82" s="21" t="s">
        <v>66</v>
      </c>
      <c r="G82" s="21" t="s">
        <v>44</v>
      </c>
      <c r="H82" s="22" t="s">
        <v>54</v>
      </c>
      <c r="I82" s="23"/>
      <c r="J82" s="23" t="s">
        <v>54</v>
      </c>
      <c r="K82" s="23"/>
      <c r="L82" s="24"/>
      <c r="M82" s="25">
        <v>3</v>
      </c>
      <c r="N82" s="26">
        <v>3</v>
      </c>
      <c r="O82" s="26">
        <v>4</v>
      </c>
      <c r="P82" s="26">
        <v>3</v>
      </c>
      <c r="Q82" s="26">
        <v>1</v>
      </c>
      <c r="R82" s="26">
        <v>3</v>
      </c>
      <c r="S82" s="27">
        <v>3</v>
      </c>
      <c r="T82" s="123">
        <f t="shared" si="3"/>
        <v>0.7142857142857143</v>
      </c>
      <c r="U82" s="145" t="str">
        <f t="shared" si="4"/>
        <v>Recommandation d'amélioration</v>
      </c>
      <c r="V82" s="148" t="s">
        <v>21</v>
      </c>
      <c r="W82" s="147" t="s">
        <v>26</v>
      </c>
      <c r="X82" s="28"/>
      <c r="Y82" s="135" t="s">
        <v>35</v>
      </c>
      <c r="Z82" s="106" t="s">
        <v>298</v>
      </c>
    </row>
    <row r="83" spans="2:38" ht="15" x14ac:dyDescent="0.25">
      <c r="B83" s="39">
        <f t="shared" si="5"/>
        <v>65</v>
      </c>
      <c r="C83" s="21">
        <v>61</v>
      </c>
      <c r="D83" s="44">
        <v>610784423</v>
      </c>
      <c r="E83" s="20" t="s">
        <v>127</v>
      </c>
      <c r="F83" s="21" t="s">
        <v>30</v>
      </c>
      <c r="G83" s="21" t="s">
        <v>52</v>
      </c>
      <c r="H83" s="22"/>
      <c r="I83" s="23" t="s">
        <v>54</v>
      </c>
      <c r="J83" s="23"/>
      <c r="K83" s="23"/>
      <c r="L83" s="24"/>
      <c r="M83" s="25">
        <v>3</v>
      </c>
      <c r="N83" s="26">
        <v>3</v>
      </c>
      <c r="O83" s="26">
        <v>3</v>
      </c>
      <c r="P83" s="26">
        <v>3</v>
      </c>
      <c r="Q83" s="26">
        <v>3</v>
      </c>
      <c r="R83" s="26">
        <v>4</v>
      </c>
      <c r="S83" s="27">
        <v>4</v>
      </c>
      <c r="T83" s="123">
        <f t="shared" ref="T83:T114" si="6">IF((M83+N83+O83+P83+Q83+R83+S83)/28&lt;&gt;0,(M83+N83+O83+P83+Q83+R83+S83)/28,"")</f>
        <v>0.8214285714285714</v>
      </c>
      <c r="U83" s="145" t="str">
        <f t="shared" ref="U83:V114" si="7">IF(T83&lt;0.4,"Réserve",IF(AND(T83&gt;=0.4,T83&lt;0.6),"Obligation d'amélioration",IF(AND(T83&gt;=0.6,T83&lt;0.75),"Recommandation d'amélioration",IF(T83&gt;=0.75,"Exigence atteinte",""))))</f>
        <v>Exigence atteinte</v>
      </c>
      <c r="V83" s="148" t="s">
        <v>76</v>
      </c>
      <c r="W83" s="147" t="s">
        <v>25</v>
      </c>
      <c r="X83" s="28"/>
      <c r="Y83" s="135" t="s">
        <v>35</v>
      </c>
      <c r="Z83" s="106" t="s">
        <v>225</v>
      </c>
    </row>
    <row r="84" spans="2:38" ht="15" x14ac:dyDescent="0.25">
      <c r="B84" s="39">
        <f t="shared" ref="B84:B115" si="8">1+B83</f>
        <v>66</v>
      </c>
      <c r="C84" s="21">
        <v>61</v>
      </c>
      <c r="D84" s="44">
        <v>610780371</v>
      </c>
      <c r="E84" s="20" t="s">
        <v>128</v>
      </c>
      <c r="F84" s="21" t="s">
        <v>30</v>
      </c>
      <c r="G84" s="21" t="s">
        <v>52</v>
      </c>
      <c r="H84" s="22"/>
      <c r="I84" s="23" t="s">
        <v>54</v>
      </c>
      <c r="J84" s="23"/>
      <c r="K84" s="23"/>
      <c r="L84" s="24"/>
      <c r="M84" s="25">
        <v>3</v>
      </c>
      <c r="N84" s="26">
        <v>1</v>
      </c>
      <c r="O84" s="26">
        <v>3</v>
      </c>
      <c r="P84" s="26">
        <v>3</v>
      </c>
      <c r="Q84" s="26">
        <v>3</v>
      </c>
      <c r="R84" s="26">
        <v>3</v>
      </c>
      <c r="S84" s="27">
        <v>3</v>
      </c>
      <c r="T84" s="123">
        <f t="shared" si="6"/>
        <v>0.6785714285714286</v>
      </c>
      <c r="U84" s="145" t="str">
        <f t="shared" si="7"/>
        <v>Recommandation d'amélioration</v>
      </c>
      <c r="V84" s="148" t="s">
        <v>21</v>
      </c>
      <c r="W84" s="147" t="s">
        <v>26</v>
      </c>
      <c r="X84" s="28"/>
      <c r="Y84" s="135" t="s">
        <v>35</v>
      </c>
      <c r="Z84" s="106" t="s">
        <v>226</v>
      </c>
    </row>
    <row r="85" spans="2:38" ht="15" customHeight="1" x14ac:dyDescent="0.25">
      <c r="B85" s="39">
        <f t="shared" si="8"/>
        <v>67</v>
      </c>
      <c r="C85" s="21">
        <v>61</v>
      </c>
      <c r="D85" s="44">
        <v>610780025</v>
      </c>
      <c r="E85" s="20" t="s">
        <v>129</v>
      </c>
      <c r="F85" s="21" t="s">
        <v>31</v>
      </c>
      <c r="G85" s="21" t="s">
        <v>43</v>
      </c>
      <c r="H85" s="22"/>
      <c r="I85" s="23"/>
      <c r="J85" s="23" t="s">
        <v>54</v>
      </c>
      <c r="K85" s="23"/>
      <c r="L85" s="24"/>
      <c r="M85" s="25">
        <v>3</v>
      </c>
      <c r="N85" s="26">
        <v>3</v>
      </c>
      <c r="O85" s="26">
        <v>3</v>
      </c>
      <c r="P85" s="26">
        <v>3</v>
      </c>
      <c r="Q85" s="26">
        <v>1</v>
      </c>
      <c r="R85" s="26">
        <v>3</v>
      </c>
      <c r="S85" s="27">
        <v>3</v>
      </c>
      <c r="T85" s="123">
        <f t="shared" si="6"/>
        <v>0.6785714285714286</v>
      </c>
      <c r="U85" s="145" t="str">
        <f t="shared" si="7"/>
        <v>Recommandation d'amélioration</v>
      </c>
      <c r="V85" s="148" t="s">
        <v>21</v>
      </c>
      <c r="W85" s="147" t="s">
        <v>26</v>
      </c>
      <c r="X85" s="28"/>
      <c r="Y85" s="135" t="s">
        <v>35</v>
      </c>
      <c r="Z85" s="106" t="s">
        <v>252</v>
      </c>
    </row>
    <row r="86" spans="2:38" ht="15" customHeight="1" x14ac:dyDescent="0.25">
      <c r="B86" s="39">
        <f t="shared" si="8"/>
        <v>68</v>
      </c>
      <c r="C86" s="21">
        <v>61</v>
      </c>
      <c r="D86" s="44">
        <v>610000077</v>
      </c>
      <c r="E86" s="20" t="s">
        <v>130</v>
      </c>
      <c r="F86" s="21" t="s">
        <v>65</v>
      </c>
      <c r="G86" s="21" t="s">
        <v>43</v>
      </c>
      <c r="H86" s="22" t="s">
        <v>54</v>
      </c>
      <c r="I86" s="23" t="s">
        <v>54</v>
      </c>
      <c r="J86" s="23"/>
      <c r="K86" s="23"/>
      <c r="L86" s="24"/>
      <c r="M86" s="25">
        <v>3</v>
      </c>
      <c r="N86" s="26">
        <v>3</v>
      </c>
      <c r="O86" s="26">
        <v>3</v>
      </c>
      <c r="P86" s="26">
        <v>4</v>
      </c>
      <c r="Q86" s="26">
        <v>3</v>
      </c>
      <c r="R86" s="26">
        <v>3</v>
      </c>
      <c r="S86" s="27">
        <v>3</v>
      </c>
      <c r="T86" s="123">
        <f t="shared" si="6"/>
        <v>0.7857142857142857</v>
      </c>
      <c r="U86" s="145" t="str">
        <f t="shared" si="7"/>
        <v>Exigence atteinte</v>
      </c>
      <c r="V86" s="148" t="s">
        <v>76</v>
      </c>
      <c r="W86" s="147" t="s">
        <v>25</v>
      </c>
      <c r="X86" s="28"/>
      <c r="Y86" s="135" t="s">
        <v>35</v>
      </c>
      <c r="Z86" s="106" t="s">
        <v>323</v>
      </c>
    </row>
    <row r="87" spans="2:38" ht="15" customHeight="1" x14ac:dyDescent="0.25">
      <c r="B87" s="39">
        <f t="shared" si="8"/>
        <v>69</v>
      </c>
      <c r="C87" s="21">
        <v>61</v>
      </c>
      <c r="D87" s="44">
        <v>610000093</v>
      </c>
      <c r="E87" s="20" t="s">
        <v>131</v>
      </c>
      <c r="F87" s="21" t="s">
        <v>65</v>
      </c>
      <c r="G87" s="21" t="s">
        <v>43</v>
      </c>
      <c r="H87" s="22" t="s">
        <v>54</v>
      </c>
      <c r="I87" s="23" t="s">
        <v>54</v>
      </c>
      <c r="J87" s="23"/>
      <c r="K87" s="23"/>
      <c r="L87" s="24"/>
      <c r="M87" s="25">
        <v>4</v>
      </c>
      <c r="N87" s="26">
        <v>4</v>
      </c>
      <c r="O87" s="26">
        <v>3</v>
      </c>
      <c r="P87" s="26">
        <v>4</v>
      </c>
      <c r="Q87" s="26">
        <v>3</v>
      </c>
      <c r="R87" s="26">
        <v>4</v>
      </c>
      <c r="S87" s="27">
        <v>3</v>
      </c>
      <c r="T87" s="123">
        <f t="shared" si="6"/>
        <v>0.8928571428571429</v>
      </c>
      <c r="U87" s="145" t="str">
        <f t="shared" si="7"/>
        <v>Exigence atteinte</v>
      </c>
      <c r="V87" s="148" t="s">
        <v>76</v>
      </c>
      <c r="W87" s="147" t="s">
        <v>25</v>
      </c>
      <c r="X87" s="28"/>
      <c r="Y87" s="135" t="s">
        <v>35</v>
      </c>
      <c r="Z87" t="s">
        <v>324</v>
      </c>
    </row>
    <row r="88" spans="2:38" ht="15" x14ac:dyDescent="0.25">
      <c r="B88" s="39">
        <f t="shared" si="8"/>
        <v>70</v>
      </c>
      <c r="C88" s="21">
        <v>61</v>
      </c>
      <c r="D88" s="44">
        <v>610000085</v>
      </c>
      <c r="E88" s="20" t="s">
        <v>132</v>
      </c>
      <c r="F88" s="21" t="s">
        <v>30</v>
      </c>
      <c r="G88" s="21" t="s">
        <v>43</v>
      </c>
      <c r="H88" s="22"/>
      <c r="I88" s="23" t="s">
        <v>54</v>
      </c>
      <c r="J88" s="23"/>
      <c r="K88" s="23"/>
      <c r="L88" s="24"/>
      <c r="M88" s="25">
        <v>4</v>
      </c>
      <c r="N88" s="26">
        <v>4</v>
      </c>
      <c r="O88" s="26">
        <v>4</v>
      </c>
      <c r="P88" s="26">
        <v>4</v>
      </c>
      <c r="Q88" s="26">
        <v>4</v>
      </c>
      <c r="R88" s="26">
        <v>4</v>
      </c>
      <c r="S88" s="27">
        <v>4</v>
      </c>
      <c r="T88" s="123">
        <f t="shared" si="6"/>
        <v>1</v>
      </c>
      <c r="U88" s="145" t="str">
        <f t="shared" si="7"/>
        <v>Exigence atteinte</v>
      </c>
      <c r="V88" s="148" t="s">
        <v>76</v>
      </c>
      <c r="W88" s="147" t="s">
        <v>25</v>
      </c>
      <c r="X88" s="28"/>
      <c r="Y88" s="135" t="s">
        <v>35</v>
      </c>
      <c r="Z88" t="s">
        <v>227</v>
      </c>
    </row>
    <row r="89" spans="2:38" ht="15" customHeight="1" x14ac:dyDescent="0.25">
      <c r="B89" s="39">
        <f t="shared" si="8"/>
        <v>71</v>
      </c>
      <c r="C89" s="21">
        <v>61</v>
      </c>
      <c r="D89" s="44">
        <v>610000051</v>
      </c>
      <c r="E89" s="20" t="s">
        <v>133</v>
      </c>
      <c r="F89" s="21" t="s">
        <v>48</v>
      </c>
      <c r="G89" s="21" t="s">
        <v>43</v>
      </c>
      <c r="H89" s="22" t="s">
        <v>54</v>
      </c>
      <c r="I89" s="23" t="s">
        <v>54</v>
      </c>
      <c r="J89" s="23"/>
      <c r="K89" s="23"/>
      <c r="L89" s="24"/>
      <c r="M89" s="25">
        <v>3</v>
      </c>
      <c r="N89" s="26">
        <v>3</v>
      </c>
      <c r="O89" s="26">
        <v>3</v>
      </c>
      <c r="P89" s="26">
        <v>3</v>
      </c>
      <c r="Q89" s="26">
        <v>3</v>
      </c>
      <c r="R89" s="26">
        <v>4</v>
      </c>
      <c r="S89" s="27">
        <v>4</v>
      </c>
      <c r="T89" s="123">
        <f t="shared" si="6"/>
        <v>0.8214285714285714</v>
      </c>
      <c r="U89" s="145" t="str">
        <f t="shared" si="7"/>
        <v>Exigence atteinte</v>
      </c>
      <c r="V89" s="148" t="s">
        <v>76</v>
      </c>
      <c r="W89" s="147" t="s">
        <v>27</v>
      </c>
      <c r="X89" s="147" t="s">
        <v>26</v>
      </c>
      <c r="Y89" s="135" t="s">
        <v>35</v>
      </c>
      <c r="Z89" s="106" t="s">
        <v>312</v>
      </c>
    </row>
    <row r="90" spans="2:38" ht="15" customHeight="1" x14ac:dyDescent="0.25">
      <c r="B90" s="39">
        <f t="shared" si="8"/>
        <v>72</v>
      </c>
      <c r="C90" s="21">
        <v>61</v>
      </c>
      <c r="D90" s="44">
        <v>610004269</v>
      </c>
      <c r="E90" s="20" t="s">
        <v>134</v>
      </c>
      <c r="F90" s="21" t="s">
        <v>32</v>
      </c>
      <c r="G90" s="21" t="s">
        <v>52</v>
      </c>
      <c r="H90" s="22"/>
      <c r="I90" s="23"/>
      <c r="J90" s="23"/>
      <c r="K90" s="23" t="s">
        <v>54</v>
      </c>
      <c r="L90" s="24"/>
      <c r="M90" s="25">
        <v>3</v>
      </c>
      <c r="N90" s="26">
        <v>3</v>
      </c>
      <c r="O90" s="26">
        <v>3</v>
      </c>
      <c r="P90" s="26">
        <v>3</v>
      </c>
      <c r="Q90" s="26">
        <v>3</v>
      </c>
      <c r="R90" s="26">
        <v>1</v>
      </c>
      <c r="S90" s="27">
        <v>3</v>
      </c>
      <c r="T90" s="123">
        <f t="shared" si="6"/>
        <v>0.6785714285714286</v>
      </c>
      <c r="U90" s="145" t="str">
        <f t="shared" si="7"/>
        <v>Recommandation d'amélioration</v>
      </c>
      <c r="V90" s="148" t="s">
        <v>21</v>
      </c>
      <c r="W90" s="147" t="s">
        <v>92</v>
      </c>
      <c r="X90" s="147" t="s">
        <v>27</v>
      </c>
      <c r="Y90" s="135" t="s">
        <v>35</v>
      </c>
      <c r="Z90" s="106" t="s">
        <v>262</v>
      </c>
    </row>
    <row r="91" spans="2:38" ht="15" customHeight="1" x14ac:dyDescent="0.25">
      <c r="B91" s="39">
        <f t="shared" si="8"/>
        <v>73</v>
      </c>
      <c r="C91" s="21">
        <v>61</v>
      </c>
      <c r="D91" s="44">
        <v>610000044</v>
      </c>
      <c r="E91" s="20" t="s">
        <v>135</v>
      </c>
      <c r="F91" s="21" t="s">
        <v>66</v>
      </c>
      <c r="G91" s="21" t="s">
        <v>41</v>
      </c>
      <c r="H91" s="22" t="s">
        <v>54</v>
      </c>
      <c r="I91" s="23" t="s">
        <v>54</v>
      </c>
      <c r="J91" s="23"/>
      <c r="K91" s="23"/>
      <c r="L91" s="24"/>
      <c r="M91" s="25">
        <v>3</v>
      </c>
      <c r="N91" s="26">
        <v>3</v>
      </c>
      <c r="O91" s="26">
        <v>3</v>
      </c>
      <c r="P91" s="26">
        <v>1</v>
      </c>
      <c r="Q91" s="26">
        <v>1</v>
      </c>
      <c r="R91" s="26">
        <v>1</v>
      </c>
      <c r="S91" s="27">
        <v>1</v>
      </c>
      <c r="T91" s="123">
        <f t="shared" si="6"/>
        <v>0.4642857142857143</v>
      </c>
      <c r="U91" s="145" t="str">
        <f t="shared" si="7"/>
        <v>Obligation d'amélioration</v>
      </c>
      <c r="V91" s="148" t="s">
        <v>20</v>
      </c>
      <c r="W91" s="147" t="s">
        <v>92</v>
      </c>
      <c r="X91" s="28"/>
      <c r="Y91" s="135" t="s">
        <v>35</v>
      </c>
      <c r="Z91" s="106" t="s">
        <v>299</v>
      </c>
    </row>
    <row r="92" spans="2:38" ht="15" x14ac:dyDescent="0.25">
      <c r="B92" s="39">
        <f t="shared" si="8"/>
        <v>74</v>
      </c>
      <c r="C92" s="21">
        <v>61</v>
      </c>
      <c r="D92" s="44">
        <v>610780389</v>
      </c>
      <c r="E92" s="20" t="s">
        <v>136</v>
      </c>
      <c r="F92" s="21" t="s">
        <v>30</v>
      </c>
      <c r="G92" s="21" t="s">
        <v>52</v>
      </c>
      <c r="H92" s="22"/>
      <c r="I92" s="23" t="s">
        <v>54</v>
      </c>
      <c r="J92" s="23"/>
      <c r="K92" s="23"/>
      <c r="L92" s="24"/>
      <c r="M92" s="25">
        <v>1</v>
      </c>
      <c r="N92" s="26">
        <v>1</v>
      </c>
      <c r="O92" s="26">
        <v>3</v>
      </c>
      <c r="P92" s="26">
        <v>3</v>
      </c>
      <c r="Q92" s="26">
        <v>3</v>
      </c>
      <c r="R92" s="26">
        <v>3</v>
      </c>
      <c r="S92" s="27">
        <v>3</v>
      </c>
      <c r="T92" s="123">
        <f t="shared" si="6"/>
        <v>0.6071428571428571</v>
      </c>
      <c r="U92" s="145" t="str">
        <f t="shared" si="7"/>
        <v>Recommandation d'amélioration</v>
      </c>
      <c r="V92" s="148" t="s">
        <v>21</v>
      </c>
      <c r="W92" s="147" t="s">
        <v>26</v>
      </c>
      <c r="X92" s="28"/>
      <c r="Y92" s="135" t="s">
        <v>35</v>
      </c>
      <c r="Z92" s="106" t="s">
        <v>228</v>
      </c>
      <c r="AA92" s="133"/>
      <c r="AB92" s="134"/>
      <c r="AC92" s="134"/>
      <c r="AD92" s="134"/>
      <c r="AE92" s="132"/>
      <c r="AF92" s="132"/>
      <c r="AG92" s="132"/>
      <c r="AH92" s="132"/>
      <c r="AI92" s="132"/>
      <c r="AJ92" s="132"/>
      <c r="AK92" s="132"/>
      <c r="AL92" s="132"/>
    </row>
    <row r="93" spans="2:38" ht="15" x14ac:dyDescent="0.25">
      <c r="B93" s="39">
        <f t="shared" si="8"/>
        <v>75</v>
      </c>
      <c r="C93" s="21">
        <v>61</v>
      </c>
      <c r="D93" s="44"/>
      <c r="E93" s="46" t="s">
        <v>137</v>
      </c>
      <c r="F93" s="21" t="s">
        <v>32</v>
      </c>
      <c r="G93" s="21" t="s">
        <v>52</v>
      </c>
      <c r="H93" s="22"/>
      <c r="I93" s="23"/>
      <c r="J93" s="23"/>
      <c r="K93" s="23" t="s">
        <v>54</v>
      </c>
      <c r="L93" s="24"/>
      <c r="M93" s="25"/>
      <c r="N93" s="26"/>
      <c r="O93" s="26"/>
      <c r="P93" s="26"/>
      <c r="Q93" s="26"/>
      <c r="R93" s="26"/>
      <c r="S93" s="27"/>
      <c r="T93" s="123" t="str">
        <f t="shared" si="6"/>
        <v/>
      </c>
      <c r="U93" s="145" t="str">
        <f t="shared" si="7"/>
        <v>Exigence atteinte</v>
      </c>
      <c r="V93" s="148"/>
      <c r="W93" s="147"/>
      <c r="X93" s="28"/>
      <c r="Y93" s="135" t="s">
        <v>35</v>
      </c>
      <c r="Z93" s="106" t="s">
        <v>263</v>
      </c>
    </row>
    <row r="94" spans="2:38" ht="15" x14ac:dyDescent="0.25">
      <c r="B94" s="39">
        <f t="shared" si="8"/>
        <v>76</v>
      </c>
      <c r="C94" s="21">
        <v>61</v>
      </c>
      <c r="D94" s="44">
        <v>610780108</v>
      </c>
      <c r="E94" s="142" t="s">
        <v>138</v>
      </c>
      <c r="F94" s="21" t="s">
        <v>65</v>
      </c>
      <c r="G94" s="21" t="s">
        <v>44</v>
      </c>
      <c r="H94" s="22" t="s">
        <v>54</v>
      </c>
      <c r="I94" s="23" t="s">
        <v>54</v>
      </c>
      <c r="J94" s="23"/>
      <c r="K94" s="23"/>
      <c r="L94" s="24"/>
      <c r="M94" s="25">
        <v>3</v>
      </c>
      <c r="N94" s="26">
        <v>1</v>
      </c>
      <c r="O94" s="26">
        <v>3</v>
      </c>
      <c r="P94" s="26">
        <v>1</v>
      </c>
      <c r="Q94" s="26">
        <v>1</v>
      </c>
      <c r="R94" s="26">
        <v>3</v>
      </c>
      <c r="S94" s="27">
        <v>3</v>
      </c>
      <c r="T94" s="123">
        <f t="shared" si="6"/>
        <v>0.5357142857142857</v>
      </c>
      <c r="U94" s="145" t="str">
        <f t="shared" si="7"/>
        <v>Obligation d'amélioration</v>
      </c>
      <c r="V94" s="148" t="s">
        <v>20</v>
      </c>
      <c r="W94" s="147" t="s">
        <v>27</v>
      </c>
      <c r="X94" s="28"/>
      <c r="Y94" s="135" t="s">
        <v>35</v>
      </c>
      <c r="Z94" s="106" t="s">
        <v>325</v>
      </c>
    </row>
    <row r="95" spans="2:38" ht="15" x14ac:dyDescent="0.25">
      <c r="B95" s="39">
        <f t="shared" si="8"/>
        <v>77</v>
      </c>
      <c r="C95" s="21">
        <v>61</v>
      </c>
      <c r="D95" s="44">
        <v>610780157</v>
      </c>
      <c r="E95" s="142" t="s">
        <v>139</v>
      </c>
      <c r="F95" s="21" t="s">
        <v>30</v>
      </c>
      <c r="G95" s="21" t="s">
        <v>42</v>
      </c>
      <c r="H95" s="22"/>
      <c r="I95" s="23" t="s">
        <v>54</v>
      </c>
      <c r="J95" s="23"/>
      <c r="K95" s="23"/>
      <c r="L95" s="24"/>
      <c r="M95" s="25">
        <v>3</v>
      </c>
      <c r="N95" s="26">
        <v>3</v>
      </c>
      <c r="O95" s="26">
        <v>3</v>
      </c>
      <c r="P95" s="26">
        <v>3</v>
      </c>
      <c r="Q95" s="26">
        <v>3</v>
      </c>
      <c r="R95" s="26">
        <v>3</v>
      </c>
      <c r="S95" s="27">
        <v>3</v>
      </c>
      <c r="T95" s="123">
        <f t="shared" si="6"/>
        <v>0.75</v>
      </c>
      <c r="U95" s="145" t="str">
        <f>IF(T95&lt;0.4,"Réserve",IF(AND(T95&gt;=0.4,T95&lt;0.6),"Obligation d'amélioration",IF(AND(T95&gt;=0.6,T95&lt;0.75),"Recommandation d'amélioration",IF(T95&gt;=0.75,"Exigence atteinte",""))))</f>
        <v>Exigence atteinte</v>
      </c>
      <c r="V95" s="145" t="str">
        <f t="shared" si="7"/>
        <v>Exigence atteinte</v>
      </c>
      <c r="W95" s="147" t="s">
        <v>25</v>
      </c>
      <c r="X95" s="28"/>
      <c r="Y95" s="135" t="s">
        <v>35</v>
      </c>
      <c r="Z95" s="106" t="s">
        <v>231</v>
      </c>
    </row>
    <row r="96" spans="2:38" ht="15" x14ac:dyDescent="0.25">
      <c r="B96" s="39">
        <f t="shared" si="8"/>
        <v>78</v>
      </c>
      <c r="C96" s="21">
        <v>61</v>
      </c>
      <c r="D96" s="44">
        <v>610006421</v>
      </c>
      <c r="E96" s="142" t="s">
        <v>140</v>
      </c>
      <c r="F96" s="21" t="s">
        <v>49</v>
      </c>
      <c r="G96" s="21" t="s">
        <v>52</v>
      </c>
      <c r="H96" s="22" t="s">
        <v>54</v>
      </c>
      <c r="I96" s="23" t="s">
        <v>54</v>
      </c>
      <c r="J96" s="23"/>
      <c r="K96" s="23"/>
      <c r="L96" s="24"/>
      <c r="M96" s="25">
        <v>4</v>
      </c>
      <c r="N96" s="26">
        <v>3</v>
      </c>
      <c r="O96" s="26">
        <v>4</v>
      </c>
      <c r="P96" s="26">
        <v>3</v>
      </c>
      <c r="Q96" s="26">
        <v>3</v>
      </c>
      <c r="R96" s="26">
        <v>3</v>
      </c>
      <c r="S96" s="27">
        <v>3</v>
      </c>
      <c r="T96" s="123">
        <f t="shared" si="6"/>
        <v>0.8214285714285714</v>
      </c>
      <c r="U96" s="145" t="str">
        <f t="shared" si="7"/>
        <v>Exigence atteinte</v>
      </c>
      <c r="V96" s="148" t="s">
        <v>76</v>
      </c>
      <c r="W96" s="147" t="s">
        <v>26</v>
      </c>
      <c r="X96" s="28"/>
      <c r="Y96" s="135" t="s">
        <v>35</v>
      </c>
      <c r="Z96" s="106" t="s">
        <v>283</v>
      </c>
    </row>
    <row r="97" spans="2:38" ht="15" x14ac:dyDescent="0.25">
      <c r="B97" s="39">
        <f t="shared" si="8"/>
        <v>79</v>
      </c>
      <c r="C97" s="21">
        <v>61</v>
      </c>
      <c r="D97" s="44">
        <v>610006371</v>
      </c>
      <c r="E97" s="142" t="s">
        <v>141</v>
      </c>
      <c r="F97" s="21" t="s">
        <v>49</v>
      </c>
      <c r="G97" s="21" t="s">
        <v>52</v>
      </c>
      <c r="H97" s="22" t="s">
        <v>54</v>
      </c>
      <c r="I97" s="23" t="s">
        <v>54</v>
      </c>
      <c r="J97" s="23"/>
      <c r="K97" s="23"/>
      <c r="L97" s="24"/>
      <c r="M97" s="25">
        <v>4</v>
      </c>
      <c r="N97" s="26">
        <v>4</v>
      </c>
      <c r="O97" s="26">
        <v>4</v>
      </c>
      <c r="P97" s="26">
        <v>4</v>
      </c>
      <c r="Q97" s="26">
        <v>4</v>
      </c>
      <c r="R97" s="26">
        <v>4</v>
      </c>
      <c r="S97" s="27">
        <v>4</v>
      </c>
      <c r="T97" s="123">
        <f t="shared" si="6"/>
        <v>1</v>
      </c>
      <c r="U97" s="145" t="str">
        <f t="shared" si="7"/>
        <v>Exigence atteinte</v>
      </c>
      <c r="V97" s="148" t="s">
        <v>76</v>
      </c>
      <c r="W97" s="147" t="s">
        <v>25</v>
      </c>
      <c r="X97" s="28"/>
      <c r="Y97" s="135" t="s">
        <v>35</v>
      </c>
      <c r="Z97" s="106" t="s">
        <v>284</v>
      </c>
    </row>
    <row r="98" spans="2:38" ht="15" x14ac:dyDescent="0.25">
      <c r="B98" s="39">
        <f t="shared" si="8"/>
        <v>80</v>
      </c>
      <c r="C98" s="21">
        <v>76</v>
      </c>
      <c r="D98" s="44">
        <v>760000018</v>
      </c>
      <c r="E98" s="20" t="s">
        <v>142</v>
      </c>
      <c r="F98" s="21" t="s">
        <v>48</v>
      </c>
      <c r="G98" s="21" t="s">
        <v>38</v>
      </c>
      <c r="H98" s="22" t="s">
        <v>54</v>
      </c>
      <c r="I98" s="23" t="s">
        <v>54</v>
      </c>
      <c r="J98" s="23" t="s">
        <v>54</v>
      </c>
      <c r="K98" s="23"/>
      <c r="L98" s="24"/>
      <c r="M98" s="25">
        <v>3</v>
      </c>
      <c r="N98" s="26">
        <v>3</v>
      </c>
      <c r="O98" s="26">
        <v>3</v>
      </c>
      <c r="P98" s="26">
        <v>3</v>
      </c>
      <c r="Q98" s="26">
        <v>1</v>
      </c>
      <c r="R98" s="26">
        <v>1</v>
      </c>
      <c r="S98" s="27">
        <v>1</v>
      </c>
      <c r="T98" s="123">
        <f t="shared" si="6"/>
        <v>0.5357142857142857</v>
      </c>
      <c r="U98" s="145" t="str">
        <f t="shared" si="7"/>
        <v>Obligation d'amélioration</v>
      </c>
      <c r="V98" s="148" t="s">
        <v>20</v>
      </c>
      <c r="W98" s="147" t="s">
        <v>92</v>
      </c>
      <c r="X98" s="147" t="s">
        <v>27</v>
      </c>
      <c r="Y98" s="135" t="s">
        <v>35</v>
      </c>
      <c r="Z98" s="106" t="s">
        <v>313</v>
      </c>
    </row>
    <row r="99" spans="2:38" ht="15" x14ac:dyDescent="0.25">
      <c r="B99" s="39">
        <f t="shared" si="8"/>
        <v>81</v>
      </c>
      <c r="C99" s="21">
        <v>76</v>
      </c>
      <c r="D99" s="44">
        <v>760780197</v>
      </c>
      <c r="E99" s="20" t="s">
        <v>143</v>
      </c>
      <c r="F99" s="21" t="s">
        <v>49</v>
      </c>
      <c r="G99" s="21" t="s">
        <v>52</v>
      </c>
      <c r="H99" s="22" t="s">
        <v>54</v>
      </c>
      <c r="I99" s="23"/>
      <c r="J99" s="23"/>
      <c r="K99" s="23"/>
      <c r="L99" s="24"/>
      <c r="M99" s="25">
        <v>1</v>
      </c>
      <c r="N99" s="26">
        <v>1</v>
      </c>
      <c r="O99" s="26">
        <v>3</v>
      </c>
      <c r="P99" s="26">
        <v>3</v>
      </c>
      <c r="Q99" s="26">
        <v>1</v>
      </c>
      <c r="R99" s="26">
        <v>1</v>
      </c>
      <c r="S99" s="27">
        <v>1</v>
      </c>
      <c r="T99" s="158">
        <f t="shared" si="6"/>
        <v>0.39285714285714285</v>
      </c>
      <c r="U99" s="145" t="str">
        <f t="shared" si="7"/>
        <v>Réserve</v>
      </c>
      <c r="V99" s="148" t="s">
        <v>93</v>
      </c>
      <c r="W99" s="147" t="s">
        <v>28</v>
      </c>
      <c r="X99" s="28"/>
      <c r="Y99" s="135" t="s">
        <v>35</v>
      </c>
      <c r="Z99" s="106" t="s">
        <v>285</v>
      </c>
      <c r="AA99" s="133"/>
      <c r="AB99" s="134"/>
      <c r="AC99" s="134"/>
      <c r="AD99" s="134"/>
      <c r="AE99" s="132"/>
      <c r="AF99" s="132"/>
      <c r="AG99" s="132"/>
      <c r="AH99" s="132"/>
      <c r="AI99" s="132"/>
      <c r="AJ99" s="132"/>
      <c r="AK99" s="132"/>
    </row>
    <row r="100" spans="2:38" ht="15" x14ac:dyDescent="0.25">
      <c r="B100" s="39">
        <f t="shared" si="8"/>
        <v>82</v>
      </c>
      <c r="C100" s="21">
        <v>76</v>
      </c>
      <c r="D100" s="44">
        <v>760029017</v>
      </c>
      <c r="E100" s="20" t="s">
        <v>144</v>
      </c>
      <c r="F100" s="21" t="s">
        <v>30</v>
      </c>
      <c r="G100" s="21" t="s">
        <v>52</v>
      </c>
      <c r="H100" s="22"/>
      <c r="I100" s="23" t="s">
        <v>54</v>
      </c>
      <c r="J100" s="23"/>
      <c r="K100" s="23"/>
      <c r="L100" s="24"/>
      <c r="M100" s="25">
        <v>3</v>
      </c>
      <c r="N100" s="26">
        <v>3</v>
      </c>
      <c r="O100" s="26">
        <v>3</v>
      </c>
      <c r="P100" s="26">
        <v>4</v>
      </c>
      <c r="Q100" s="26">
        <v>3</v>
      </c>
      <c r="R100" s="26">
        <v>3</v>
      </c>
      <c r="S100" s="27">
        <v>3</v>
      </c>
      <c r="T100" s="123">
        <f t="shared" si="6"/>
        <v>0.7857142857142857</v>
      </c>
      <c r="U100" s="145" t="str">
        <f t="shared" si="7"/>
        <v>Exigence atteinte</v>
      </c>
      <c r="V100" s="148" t="s">
        <v>76</v>
      </c>
      <c r="W100" s="147" t="s">
        <v>25</v>
      </c>
      <c r="X100" s="28"/>
      <c r="Y100" s="135" t="s">
        <v>35</v>
      </c>
      <c r="Z100" s="106" t="s">
        <v>232</v>
      </c>
    </row>
    <row r="101" spans="2:38" ht="15" x14ac:dyDescent="0.25">
      <c r="B101" s="39">
        <f t="shared" si="8"/>
        <v>83</v>
      </c>
      <c r="C101" s="21">
        <v>76</v>
      </c>
      <c r="D101" s="44">
        <v>760780205</v>
      </c>
      <c r="E101" s="20" t="s">
        <v>145</v>
      </c>
      <c r="F101" s="21" t="s">
        <v>49</v>
      </c>
      <c r="G101" s="21" t="s">
        <v>52</v>
      </c>
      <c r="H101" s="22" t="s">
        <v>54</v>
      </c>
      <c r="I101" s="23"/>
      <c r="J101" s="23"/>
      <c r="K101" s="23"/>
      <c r="L101" s="24"/>
      <c r="M101" s="25">
        <v>3</v>
      </c>
      <c r="N101" s="26">
        <v>4</v>
      </c>
      <c r="O101" s="26">
        <v>4</v>
      </c>
      <c r="P101" s="26">
        <v>4</v>
      </c>
      <c r="Q101" s="26">
        <v>3</v>
      </c>
      <c r="R101" s="26">
        <v>4</v>
      </c>
      <c r="S101" s="27">
        <v>4</v>
      </c>
      <c r="T101" s="123">
        <f t="shared" si="6"/>
        <v>0.9285714285714286</v>
      </c>
      <c r="U101" s="145" t="str">
        <f t="shared" si="7"/>
        <v>Exigence atteinte</v>
      </c>
      <c r="V101" s="148" t="s">
        <v>76</v>
      </c>
      <c r="W101" s="147" t="s">
        <v>25</v>
      </c>
      <c r="X101" s="28"/>
      <c r="Y101" s="135" t="s">
        <v>35</v>
      </c>
      <c r="Z101" s="106" t="s">
        <v>286</v>
      </c>
    </row>
    <row r="102" spans="2:38" ht="15" x14ac:dyDescent="0.25">
      <c r="B102" s="39">
        <f t="shared" si="8"/>
        <v>84</v>
      </c>
      <c r="C102" s="21">
        <v>76</v>
      </c>
      <c r="D102" s="44">
        <v>760780692</v>
      </c>
      <c r="E102" s="20" t="s">
        <v>146</v>
      </c>
      <c r="F102" s="21" t="s">
        <v>30</v>
      </c>
      <c r="G102" s="21" t="s">
        <v>52</v>
      </c>
      <c r="H102" s="22"/>
      <c r="I102" s="23" t="s">
        <v>54</v>
      </c>
      <c r="J102" s="23"/>
      <c r="K102" s="23"/>
      <c r="L102" s="24"/>
      <c r="M102" s="25">
        <v>4</v>
      </c>
      <c r="N102" s="26">
        <v>1</v>
      </c>
      <c r="O102" s="26">
        <v>1</v>
      </c>
      <c r="P102" s="26">
        <v>3</v>
      </c>
      <c r="Q102" s="26">
        <v>3</v>
      </c>
      <c r="R102" s="26">
        <v>4</v>
      </c>
      <c r="S102" s="27">
        <v>4</v>
      </c>
      <c r="T102" s="123">
        <f t="shared" si="6"/>
        <v>0.7142857142857143</v>
      </c>
      <c r="U102" s="145" t="str">
        <f t="shared" si="7"/>
        <v>Recommandation d'amélioration</v>
      </c>
      <c r="V102" s="148" t="s">
        <v>21</v>
      </c>
      <c r="W102" s="147" t="s">
        <v>26</v>
      </c>
      <c r="X102" s="28"/>
      <c r="Y102" s="135" t="s">
        <v>35</v>
      </c>
      <c r="Z102" s="106" t="s">
        <v>233</v>
      </c>
    </row>
    <row r="103" spans="2:38" ht="15" x14ac:dyDescent="0.25">
      <c r="B103" s="39">
        <f t="shared" si="8"/>
        <v>85</v>
      </c>
      <c r="C103" s="21">
        <v>76</v>
      </c>
      <c r="D103" s="44">
        <v>760783035</v>
      </c>
      <c r="E103" s="20" t="s">
        <v>147</v>
      </c>
      <c r="F103" s="21" t="s">
        <v>48</v>
      </c>
      <c r="G103" s="21" t="s">
        <v>52</v>
      </c>
      <c r="H103" s="22" t="s">
        <v>54</v>
      </c>
      <c r="I103" s="23" t="s">
        <v>54</v>
      </c>
      <c r="J103" s="23"/>
      <c r="K103" s="23" t="s">
        <v>54</v>
      </c>
      <c r="L103" s="24"/>
      <c r="M103" s="25">
        <v>3</v>
      </c>
      <c r="N103" s="26">
        <v>3</v>
      </c>
      <c r="O103" s="26">
        <v>3</v>
      </c>
      <c r="P103" s="26">
        <v>3</v>
      </c>
      <c r="Q103" s="26">
        <v>3</v>
      </c>
      <c r="R103" s="26">
        <v>3</v>
      </c>
      <c r="S103" s="27">
        <v>3</v>
      </c>
      <c r="T103" s="123">
        <f t="shared" si="6"/>
        <v>0.75</v>
      </c>
      <c r="U103" s="145" t="str">
        <f t="shared" si="7"/>
        <v>Exigence atteinte</v>
      </c>
      <c r="V103" s="148" t="s">
        <v>76</v>
      </c>
      <c r="W103" s="147" t="s">
        <v>26</v>
      </c>
      <c r="X103" s="28"/>
      <c r="Y103" s="135" t="s">
        <v>35</v>
      </c>
      <c r="Z103" s="106" t="s">
        <v>314</v>
      </c>
    </row>
    <row r="104" spans="2:38" ht="15" x14ac:dyDescent="0.25">
      <c r="B104" s="39">
        <f t="shared" si="8"/>
        <v>86</v>
      </c>
      <c r="C104" s="21">
        <v>76</v>
      </c>
      <c r="D104" s="44">
        <v>760000166</v>
      </c>
      <c r="E104" s="20" t="s">
        <v>148</v>
      </c>
      <c r="F104" s="21" t="s">
        <v>66</v>
      </c>
      <c r="G104" s="21" t="s">
        <v>52</v>
      </c>
      <c r="H104" s="22" t="s">
        <v>54</v>
      </c>
      <c r="I104" s="23"/>
      <c r="J104" s="23"/>
      <c r="K104" s="23"/>
      <c r="L104" s="24"/>
      <c r="M104" s="25">
        <v>4</v>
      </c>
      <c r="N104" s="26">
        <v>4</v>
      </c>
      <c r="O104" s="26">
        <v>4</v>
      </c>
      <c r="P104" s="26">
        <v>4</v>
      </c>
      <c r="Q104" s="26">
        <v>3</v>
      </c>
      <c r="R104" s="26">
        <v>4</v>
      </c>
      <c r="S104" s="27">
        <v>4</v>
      </c>
      <c r="T104" s="123">
        <f t="shared" si="6"/>
        <v>0.9642857142857143</v>
      </c>
      <c r="U104" s="145" t="str">
        <f t="shared" si="7"/>
        <v>Exigence atteinte</v>
      </c>
      <c r="V104" s="148" t="s">
        <v>76</v>
      </c>
      <c r="W104" s="147" t="s">
        <v>26</v>
      </c>
      <c r="X104" s="28"/>
      <c r="Y104" s="135" t="s">
        <v>35</v>
      </c>
      <c r="Z104" s="106" t="s">
        <v>300</v>
      </c>
    </row>
    <row r="105" spans="2:38" ht="15" x14ac:dyDescent="0.25">
      <c r="B105" s="39">
        <f t="shared" si="8"/>
        <v>87</v>
      </c>
      <c r="C105" s="21">
        <v>76</v>
      </c>
      <c r="D105" s="44">
        <v>760921809</v>
      </c>
      <c r="E105" s="20" t="s">
        <v>149</v>
      </c>
      <c r="F105" s="21" t="s">
        <v>50</v>
      </c>
      <c r="G105" s="21" t="s">
        <v>52</v>
      </c>
      <c r="H105" s="22" t="s">
        <v>54</v>
      </c>
      <c r="I105" s="23" t="s">
        <v>54</v>
      </c>
      <c r="J105" s="23"/>
      <c r="K105" s="23"/>
      <c r="L105" s="24"/>
      <c r="M105" s="25">
        <v>3</v>
      </c>
      <c r="N105" s="26">
        <v>3</v>
      </c>
      <c r="O105" s="26">
        <v>3</v>
      </c>
      <c r="P105" s="26">
        <v>3</v>
      </c>
      <c r="Q105" s="26">
        <v>3</v>
      </c>
      <c r="R105" s="26">
        <v>3</v>
      </c>
      <c r="S105" s="27">
        <v>3</v>
      </c>
      <c r="T105" s="123">
        <f t="shared" si="6"/>
        <v>0.75</v>
      </c>
      <c r="U105" s="145" t="str">
        <f t="shared" si="7"/>
        <v>Exigence atteinte</v>
      </c>
      <c r="V105" s="148" t="s">
        <v>76</v>
      </c>
      <c r="W105" s="147" t="s">
        <v>25</v>
      </c>
      <c r="X105" s="28"/>
      <c r="Y105" s="135" t="s">
        <v>35</v>
      </c>
      <c r="Z105" s="106" t="s">
        <v>273</v>
      </c>
    </row>
    <row r="106" spans="2:38" ht="15" x14ac:dyDescent="0.25">
      <c r="B106" s="39">
        <f t="shared" si="8"/>
        <v>88</v>
      </c>
      <c r="C106" s="21">
        <v>76</v>
      </c>
      <c r="D106" s="44">
        <v>760025312</v>
      </c>
      <c r="E106" s="20" t="s">
        <v>150</v>
      </c>
      <c r="F106" s="21" t="s">
        <v>50</v>
      </c>
      <c r="G106" s="21" t="s">
        <v>52</v>
      </c>
      <c r="H106" s="22" t="s">
        <v>54</v>
      </c>
      <c r="I106" s="23"/>
      <c r="J106" s="23"/>
      <c r="K106" s="23"/>
      <c r="L106" s="24"/>
      <c r="M106" s="25">
        <v>3</v>
      </c>
      <c r="N106" s="26">
        <v>1</v>
      </c>
      <c r="O106" s="26">
        <v>3</v>
      </c>
      <c r="P106" s="26">
        <v>3</v>
      </c>
      <c r="Q106" s="26">
        <v>1</v>
      </c>
      <c r="R106" s="26">
        <v>3</v>
      </c>
      <c r="S106" s="27">
        <v>1</v>
      </c>
      <c r="T106" s="123">
        <f t="shared" si="6"/>
        <v>0.5357142857142857</v>
      </c>
      <c r="U106" s="145" t="str">
        <f t="shared" si="7"/>
        <v>Obligation d'amélioration</v>
      </c>
      <c r="V106" s="148" t="s">
        <v>20</v>
      </c>
      <c r="W106" s="147" t="s">
        <v>26</v>
      </c>
      <c r="X106" s="28"/>
      <c r="Y106" s="135" t="s">
        <v>35</v>
      </c>
      <c r="Z106" s="106" t="s">
        <v>274</v>
      </c>
      <c r="AA106" s="133"/>
      <c r="AB106" s="134"/>
      <c r="AC106" s="134"/>
      <c r="AD106" s="134"/>
      <c r="AE106" s="132"/>
      <c r="AF106" s="132"/>
      <c r="AG106" s="132"/>
      <c r="AH106" s="132"/>
      <c r="AI106" s="132"/>
      <c r="AJ106" s="132"/>
      <c r="AK106" s="132"/>
      <c r="AL106" s="132"/>
    </row>
    <row r="107" spans="2:38" ht="15" x14ac:dyDescent="0.25">
      <c r="B107" s="39">
        <f t="shared" si="8"/>
        <v>89</v>
      </c>
      <c r="C107" s="21">
        <v>76</v>
      </c>
      <c r="D107" s="44">
        <v>760780619</v>
      </c>
      <c r="E107" s="20" t="s">
        <v>151</v>
      </c>
      <c r="F107" s="21" t="s">
        <v>50</v>
      </c>
      <c r="G107" s="21" t="s">
        <v>52</v>
      </c>
      <c r="H107" s="22" t="s">
        <v>54</v>
      </c>
      <c r="I107" s="23" t="s">
        <v>54</v>
      </c>
      <c r="J107" s="23"/>
      <c r="K107" s="23"/>
      <c r="L107" s="24"/>
      <c r="M107" s="25">
        <v>4</v>
      </c>
      <c r="N107" s="26">
        <v>3</v>
      </c>
      <c r="O107" s="26">
        <v>3</v>
      </c>
      <c r="P107" s="26">
        <v>3</v>
      </c>
      <c r="Q107" s="26">
        <v>3</v>
      </c>
      <c r="R107" s="26">
        <v>4</v>
      </c>
      <c r="S107" s="27">
        <v>4</v>
      </c>
      <c r="T107" s="123">
        <f t="shared" si="6"/>
        <v>0.8571428571428571</v>
      </c>
      <c r="U107" s="145" t="str">
        <f t="shared" si="7"/>
        <v>Exigence atteinte</v>
      </c>
      <c r="V107" s="148" t="s">
        <v>76</v>
      </c>
      <c r="W107" s="147" t="s">
        <v>25</v>
      </c>
      <c r="X107" s="28"/>
      <c r="Y107" s="135" t="s">
        <v>35</v>
      </c>
      <c r="Z107" s="106" t="s">
        <v>275</v>
      </c>
    </row>
    <row r="108" spans="2:38" ht="15" x14ac:dyDescent="0.25">
      <c r="B108" s="39">
        <f t="shared" si="8"/>
        <v>90</v>
      </c>
      <c r="C108" s="21">
        <v>76</v>
      </c>
      <c r="D108" s="44">
        <v>760780676</v>
      </c>
      <c r="E108" s="20" t="s">
        <v>152</v>
      </c>
      <c r="F108" s="21" t="s">
        <v>30</v>
      </c>
      <c r="G108" s="21" t="s">
        <v>52</v>
      </c>
      <c r="H108" s="22"/>
      <c r="I108" s="23" t="s">
        <v>54</v>
      </c>
      <c r="J108" s="23"/>
      <c r="K108" s="23"/>
      <c r="L108" s="24"/>
      <c r="M108" s="25">
        <v>3</v>
      </c>
      <c r="N108" s="26">
        <v>1</v>
      </c>
      <c r="O108" s="26">
        <v>3</v>
      </c>
      <c r="P108" s="26">
        <v>3</v>
      </c>
      <c r="Q108" s="26">
        <v>1</v>
      </c>
      <c r="R108" s="26">
        <v>3</v>
      </c>
      <c r="S108" s="27">
        <v>3</v>
      </c>
      <c r="T108" s="123">
        <f t="shared" si="6"/>
        <v>0.6071428571428571</v>
      </c>
      <c r="U108" s="145" t="str">
        <f t="shared" si="7"/>
        <v>Recommandation d'amélioration</v>
      </c>
      <c r="V108" s="148" t="s">
        <v>20</v>
      </c>
      <c r="W108" s="147" t="s">
        <v>26</v>
      </c>
      <c r="X108" s="28"/>
      <c r="Y108" s="135" t="s">
        <v>35</v>
      </c>
      <c r="Z108" s="106" t="s">
        <v>234</v>
      </c>
    </row>
    <row r="109" spans="2:38" ht="15" x14ac:dyDescent="0.25">
      <c r="B109" s="39">
        <f t="shared" si="8"/>
        <v>91</v>
      </c>
      <c r="C109" s="21">
        <v>76</v>
      </c>
      <c r="D109" s="44">
        <v>760000174</v>
      </c>
      <c r="E109" s="20" t="s">
        <v>153</v>
      </c>
      <c r="F109" s="21" t="s">
        <v>65</v>
      </c>
      <c r="G109" s="21" t="s">
        <v>37</v>
      </c>
      <c r="H109" s="22" t="s">
        <v>54</v>
      </c>
      <c r="I109" s="23" t="s">
        <v>54</v>
      </c>
      <c r="J109" s="23"/>
      <c r="K109" s="23"/>
      <c r="L109" s="24"/>
      <c r="M109" s="25">
        <v>4</v>
      </c>
      <c r="N109" s="26">
        <v>1</v>
      </c>
      <c r="O109" s="26">
        <v>4</v>
      </c>
      <c r="P109" s="26">
        <v>3</v>
      </c>
      <c r="Q109" s="26">
        <v>3</v>
      </c>
      <c r="R109" s="26">
        <v>3</v>
      </c>
      <c r="S109" s="27">
        <v>3</v>
      </c>
      <c r="T109" s="123">
        <f t="shared" si="6"/>
        <v>0.75</v>
      </c>
      <c r="U109" s="145" t="str">
        <f t="shared" si="7"/>
        <v>Exigence atteinte</v>
      </c>
      <c r="V109" s="148" t="s">
        <v>76</v>
      </c>
      <c r="W109" s="147" t="s">
        <v>26</v>
      </c>
      <c r="X109" s="28"/>
      <c r="Y109" s="135" t="s">
        <v>35</v>
      </c>
      <c r="Z109" s="106" t="s">
        <v>326</v>
      </c>
      <c r="AA109" s="133"/>
      <c r="AB109" s="134"/>
      <c r="AC109" s="134"/>
      <c r="AD109" s="134"/>
    </row>
    <row r="110" spans="2:38" ht="15" x14ac:dyDescent="0.25">
      <c r="B110" s="39">
        <f t="shared" si="8"/>
        <v>92</v>
      </c>
      <c r="C110" s="21">
        <v>76</v>
      </c>
      <c r="D110" s="44">
        <v>760000059</v>
      </c>
      <c r="E110" s="20" t="s">
        <v>154</v>
      </c>
      <c r="F110" s="21" t="s">
        <v>65</v>
      </c>
      <c r="G110" s="21" t="s">
        <v>37</v>
      </c>
      <c r="H110" s="22" t="s">
        <v>54</v>
      </c>
      <c r="I110" s="23" t="s">
        <v>54</v>
      </c>
      <c r="J110" s="23"/>
      <c r="K110" s="23"/>
      <c r="L110" s="24"/>
      <c r="M110" s="25">
        <v>3</v>
      </c>
      <c r="N110" s="26">
        <v>3</v>
      </c>
      <c r="O110" s="26">
        <v>3</v>
      </c>
      <c r="P110" s="26">
        <v>3</v>
      </c>
      <c r="Q110" s="26">
        <v>1</v>
      </c>
      <c r="R110" s="26">
        <v>3</v>
      </c>
      <c r="S110" s="27">
        <v>3</v>
      </c>
      <c r="T110" s="123">
        <f t="shared" si="6"/>
        <v>0.6785714285714286</v>
      </c>
      <c r="U110" s="145" t="str">
        <f t="shared" si="7"/>
        <v>Recommandation d'amélioration</v>
      </c>
      <c r="V110" s="148" t="s">
        <v>20</v>
      </c>
      <c r="W110" s="147" t="s">
        <v>27</v>
      </c>
      <c r="X110" s="147" t="s">
        <v>26</v>
      </c>
      <c r="Y110" s="135" t="s">
        <v>35</v>
      </c>
      <c r="Z110" s="106" t="s">
        <v>327</v>
      </c>
      <c r="AA110" s="133"/>
      <c r="AB110" s="134"/>
      <c r="AC110" s="134"/>
      <c r="AD110" s="134"/>
      <c r="AE110" s="132"/>
      <c r="AF110" s="132"/>
      <c r="AG110" s="132"/>
      <c r="AH110" s="132"/>
      <c r="AI110" s="132"/>
      <c r="AJ110" s="132"/>
      <c r="AK110" s="132"/>
      <c r="AL110" s="132"/>
    </row>
    <row r="111" spans="2:38" ht="15" x14ac:dyDescent="0.25">
      <c r="B111" s="39">
        <f t="shared" si="8"/>
        <v>93</v>
      </c>
      <c r="C111" s="21">
        <v>76</v>
      </c>
      <c r="D111" s="44">
        <v>760000133</v>
      </c>
      <c r="E111" s="20" t="s">
        <v>155</v>
      </c>
      <c r="F111" s="21" t="s">
        <v>30</v>
      </c>
      <c r="G111" s="21" t="s">
        <v>37</v>
      </c>
      <c r="H111" s="22"/>
      <c r="I111" s="23" t="s">
        <v>54</v>
      </c>
      <c r="J111" s="23"/>
      <c r="K111" s="23"/>
      <c r="L111" s="24"/>
      <c r="M111" s="25">
        <v>3</v>
      </c>
      <c r="N111" s="26">
        <v>3</v>
      </c>
      <c r="O111" s="26">
        <v>3</v>
      </c>
      <c r="P111" s="26">
        <v>3</v>
      </c>
      <c r="Q111" s="26">
        <v>1</v>
      </c>
      <c r="R111" s="26">
        <v>1</v>
      </c>
      <c r="S111" s="27">
        <v>3</v>
      </c>
      <c r="T111" s="123">
        <f t="shared" si="6"/>
        <v>0.6071428571428571</v>
      </c>
      <c r="U111" s="145" t="str">
        <f t="shared" si="7"/>
        <v>Recommandation d'amélioration</v>
      </c>
      <c r="V111" s="148" t="s">
        <v>21</v>
      </c>
      <c r="W111" s="147" t="s">
        <v>26</v>
      </c>
      <c r="X111" s="28"/>
      <c r="Y111" s="135" t="s">
        <v>35</v>
      </c>
      <c r="Z111" s="106" t="s">
        <v>235</v>
      </c>
    </row>
    <row r="112" spans="2:38" ht="15" x14ac:dyDescent="0.25">
      <c r="B112" s="39">
        <f t="shared" si="8"/>
        <v>94</v>
      </c>
      <c r="C112" s="21">
        <v>76</v>
      </c>
      <c r="D112" s="44">
        <v>760780270</v>
      </c>
      <c r="E112" s="20" t="s">
        <v>156</v>
      </c>
      <c r="F112" s="21" t="s">
        <v>31</v>
      </c>
      <c r="G112" s="21" t="s">
        <v>37</v>
      </c>
      <c r="H112" s="22"/>
      <c r="I112" s="23"/>
      <c r="J112" s="23" t="s">
        <v>54</v>
      </c>
      <c r="K112" s="23"/>
      <c r="L112" s="24"/>
      <c r="M112" s="25">
        <v>3</v>
      </c>
      <c r="N112" s="26">
        <v>3</v>
      </c>
      <c r="O112" s="26">
        <v>3</v>
      </c>
      <c r="P112" s="26">
        <v>3</v>
      </c>
      <c r="Q112" s="26">
        <v>1</v>
      </c>
      <c r="R112" s="26">
        <v>1</v>
      </c>
      <c r="S112" s="27">
        <v>3</v>
      </c>
      <c r="T112" s="123">
        <f t="shared" si="6"/>
        <v>0.6071428571428571</v>
      </c>
      <c r="U112" s="145" t="str">
        <f t="shared" si="7"/>
        <v>Recommandation d'amélioration</v>
      </c>
      <c r="V112" s="148" t="s">
        <v>21</v>
      </c>
      <c r="W112" s="147" t="s">
        <v>26</v>
      </c>
      <c r="X112" s="28"/>
      <c r="Y112" s="135" t="s">
        <v>35</v>
      </c>
      <c r="Z112" s="106" t="s">
        <v>253</v>
      </c>
    </row>
    <row r="113" spans="2:38" ht="15" x14ac:dyDescent="0.25">
      <c r="B113" s="39">
        <f t="shared" si="8"/>
        <v>95</v>
      </c>
      <c r="C113" s="21">
        <v>76</v>
      </c>
      <c r="D113" s="44">
        <v>760000158</v>
      </c>
      <c r="E113" s="20" t="s">
        <v>157</v>
      </c>
      <c r="F113" s="21" t="s">
        <v>48</v>
      </c>
      <c r="G113" s="21" t="s">
        <v>37</v>
      </c>
      <c r="H113" s="22" t="s">
        <v>54</v>
      </c>
      <c r="I113" s="23" t="s">
        <v>54</v>
      </c>
      <c r="J113" s="23" t="s">
        <v>54</v>
      </c>
      <c r="K113" s="23"/>
      <c r="L113" s="24"/>
      <c r="M113" s="25">
        <v>3</v>
      </c>
      <c r="N113" s="26">
        <v>1</v>
      </c>
      <c r="O113" s="26">
        <v>3</v>
      </c>
      <c r="P113" s="26">
        <v>1</v>
      </c>
      <c r="Q113" s="26">
        <v>1</v>
      </c>
      <c r="R113" s="26">
        <v>3</v>
      </c>
      <c r="S113" s="27">
        <v>3</v>
      </c>
      <c r="T113" s="123">
        <f t="shared" si="6"/>
        <v>0.5357142857142857</v>
      </c>
      <c r="U113" s="145" t="str">
        <f t="shared" si="7"/>
        <v>Obligation d'amélioration</v>
      </c>
      <c r="V113" s="148" t="s">
        <v>20</v>
      </c>
      <c r="W113" s="147" t="s">
        <v>27</v>
      </c>
      <c r="X113" s="147" t="s">
        <v>26</v>
      </c>
      <c r="Y113" s="135" t="s">
        <v>35</v>
      </c>
      <c r="Z113" s="106" t="s">
        <v>315</v>
      </c>
    </row>
    <row r="114" spans="2:38" ht="15" x14ac:dyDescent="0.25">
      <c r="B114" s="39">
        <f t="shared" si="8"/>
        <v>96</v>
      </c>
      <c r="C114" s="21">
        <v>76</v>
      </c>
      <c r="D114" s="44">
        <v>760000182</v>
      </c>
      <c r="E114" s="20" t="s">
        <v>158</v>
      </c>
      <c r="F114" s="21" t="s">
        <v>65</v>
      </c>
      <c r="G114" s="21" t="s">
        <v>37</v>
      </c>
      <c r="H114" s="22" t="s">
        <v>54</v>
      </c>
      <c r="I114" s="23" t="s">
        <v>54</v>
      </c>
      <c r="J114" s="23"/>
      <c r="K114" s="23"/>
      <c r="L114" s="24"/>
      <c r="M114" s="25">
        <v>3</v>
      </c>
      <c r="N114" s="26">
        <v>1</v>
      </c>
      <c r="O114" s="26">
        <v>3</v>
      </c>
      <c r="P114" s="26">
        <v>3</v>
      </c>
      <c r="Q114" s="26">
        <v>1</v>
      </c>
      <c r="R114" s="26">
        <v>1</v>
      </c>
      <c r="S114" s="27">
        <v>3</v>
      </c>
      <c r="T114" s="123">
        <f t="shared" si="6"/>
        <v>0.5357142857142857</v>
      </c>
      <c r="U114" s="145" t="str">
        <f t="shared" si="7"/>
        <v>Obligation d'amélioration</v>
      </c>
      <c r="V114" s="148" t="s">
        <v>20</v>
      </c>
      <c r="W114" s="147" t="s">
        <v>26</v>
      </c>
      <c r="X114" s="28"/>
      <c r="Y114" s="135" t="s">
        <v>35</v>
      </c>
      <c r="Z114" s="106" t="s">
        <v>328</v>
      </c>
    </row>
    <row r="115" spans="2:38" ht="15" x14ac:dyDescent="0.25">
      <c r="B115" s="39">
        <f t="shared" si="8"/>
        <v>97</v>
      </c>
      <c r="C115" s="21">
        <v>76</v>
      </c>
      <c r="D115" s="44">
        <v>760000802</v>
      </c>
      <c r="E115" s="20" t="s">
        <v>159</v>
      </c>
      <c r="F115" s="21" t="s">
        <v>30</v>
      </c>
      <c r="G115" s="21" t="s">
        <v>37</v>
      </c>
      <c r="H115" s="22"/>
      <c r="I115" s="23" t="s">
        <v>54</v>
      </c>
      <c r="J115" s="23"/>
      <c r="K115" s="23"/>
      <c r="L115" s="24"/>
      <c r="M115" s="25">
        <v>1</v>
      </c>
      <c r="N115" s="26">
        <v>1</v>
      </c>
      <c r="O115" s="26">
        <v>4</v>
      </c>
      <c r="P115" s="26">
        <v>1</v>
      </c>
      <c r="Q115" s="26">
        <v>4</v>
      </c>
      <c r="R115" s="26">
        <v>4</v>
      </c>
      <c r="S115" s="27">
        <v>4</v>
      </c>
      <c r="T115" s="123">
        <f t="shared" ref="T115:T146" si="9">IF((M115+N115+O115+P115+Q115+R115+S115)/28&lt;&gt;0,(M115+N115+O115+P115+Q115+R115+S115)/28,"")</f>
        <v>0.6785714285714286</v>
      </c>
      <c r="U115" s="145" t="str">
        <f t="shared" ref="U115:V146" si="10">IF(T115&lt;0.4,"Réserve",IF(AND(T115&gt;=0.4,T115&lt;0.6),"Obligation d'amélioration",IF(AND(T115&gt;=0.6,T115&lt;0.75),"Recommandation d'amélioration",IF(T115&gt;=0.75,"Exigence atteinte",""))))</f>
        <v>Recommandation d'amélioration</v>
      </c>
      <c r="V115" s="148" t="s">
        <v>21</v>
      </c>
      <c r="W115" s="147" t="s">
        <v>26</v>
      </c>
      <c r="X115" s="28"/>
      <c r="Y115" s="135" t="s">
        <v>35</v>
      </c>
      <c r="Z115" s="106" t="s">
        <v>236</v>
      </c>
    </row>
    <row r="116" spans="2:38" ht="15" x14ac:dyDescent="0.25">
      <c r="B116" s="39">
        <f t="shared" ref="B116:B147" si="11">1+B115</f>
        <v>98</v>
      </c>
      <c r="C116" s="21">
        <v>76</v>
      </c>
      <c r="D116" s="44">
        <v>760000620</v>
      </c>
      <c r="E116" s="20" t="s">
        <v>160</v>
      </c>
      <c r="F116" s="21" t="s">
        <v>30</v>
      </c>
      <c r="G116" s="21" t="s">
        <v>37</v>
      </c>
      <c r="H116" s="22"/>
      <c r="I116" s="23" t="s">
        <v>54</v>
      </c>
      <c r="J116" s="23"/>
      <c r="K116" s="23"/>
      <c r="L116" s="24"/>
      <c r="M116" s="25">
        <v>3</v>
      </c>
      <c r="N116" s="26">
        <v>1</v>
      </c>
      <c r="O116" s="26">
        <v>3</v>
      </c>
      <c r="P116" s="26">
        <v>3</v>
      </c>
      <c r="Q116" s="26">
        <v>3</v>
      </c>
      <c r="R116" s="26">
        <v>3</v>
      </c>
      <c r="S116" s="27">
        <v>3</v>
      </c>
      <c r="T116" s="123">
        <f t="shared" si="9"/>
        <v>0.6785714285714286</v>
      </c>
      <c r="U116" s="145" t="str">
        <f t="shared" si="10"/>
        <v>Recommandation d'amélioration</v>
      </c>
      <c r="V116" s="148" t="s">
        <v>21</v>
      </c>
      <c r="W116" s="147" t="s">
        <v>26</v>
      </c>
      <c r="X116" s="28"/>
      <c r="Y116" s="135" t="s">
        <v>35</v>
      </c>
      <c r="Z116" s="106" t="s">
        <v>237</v>
      </c>
    </row>
    <row r="117" spans="2:38" ht="15" x14ac:dyDescent="0.25">
      <c r="B117" s="39">
        <f t="shared" si="11"/>
        <v>99</v>
      </c>
      <c r="C117" s="21">
        <v>76</v>
      </c>
      <c r="D117" s="44">
        <v>760783159</v>
      </c>
      <c r="E117" s="20" t="s">
        <v>161</v>
      </c>
      <c r="F117" s="21" t="s">
        <v>49</v>
      </c>
      <c r="G117" s="21" t="s">
        <v>52</v>
      </c>
      <c r="H117" s="22" t="s">
        <v>54</v>
      </c>
      <c r="I117" s="23" t="s">
        <v>54</v>
      </c>
      <c r="J117" s="23"/>
      <c r="K117" s="23"/>
      <c r="L117" s="24"/>
      <c r="M117" s="25">
        <v>1</v>
      </c>
      <c r="N117" s="26">
        <v>1</v>
      </c>
      <c r="O117" s="26">
        <v>3</v>
      </c>
      <c r="P117" s="26">
        <v>3</v>
      </c>
      <c r="Q117" s="26">
        <v>1</v>
      </c>
      <c r="R117" s="26">
        <v>1</v>
      </c>
      <c r="S117" s="27">
        <v>3</v>
      </c>
      <c r="T117" s="123">
        <f t="shared" si="9"/>
        <v>0.4642857142857143</v>
      </c>
      <c r="U117" s="145" t="str">
        <f t="shared" si="10"/>
        <v>Obligation d'amélioration</v>
      </c>
      <c r="V117" s="148" t="s">
        <v>20</v>
      </c>
      <c r="W117" s="147" t="s">
        <v>26</v>
      </c>
      <c r="X117" s="28"/>
      <c r="Y117" s="135" t="s">
        <v>35</v>
      </c>
      <c r="Z117" s="106" t="s">
        <v>287</v>
      </c>
    </row>
    <row r="118" spans="2:38" ht="15" x14ac:dyDescent="0.25">
      <c r="B118" s="39">
        <f t="shared" si="11"/>
        <v>100</v>
      </c>
      <c r="C118" s="21">
        <v>76</v>
      </c>
      <c r="D118" s="44">
        <v>760000463</v>
      </c>
      <c r="E118" s="20" t="s">
        <v>162</v>
      </c>
      <c r="F118" s="21" t="s">
        <v>48</v>
      </c>
      <c r="G118" s="21" t="s">
        <v>39</v>
      </c>
      <c r="H118" s="22" t="s">
        <v>54</v>
      </c>
      <c r="I118" s="23" t="s">
        <v>54</v>
      </c>
      <c r="J118" s="23"/>
      <c r="K118" s="23" t="s">
        <v>54</v>
      </c>
      <c r="L118" s="24"/>
      <c r="M118" s="25">
        <v>3</v>
      </c>
      <c r="N118" s="26">
        <v>4</v>
      </c>
      <c r="O118" s="26">
        <v>3</v>
      </c>
      <c r="P118" s="26">
        <v>3</v>
      </c>
      <c r="Q118" s="26">
        <v>3</v>
      </c>
      <c r="R118" s="26">
        <v>3</v>
      </c>
      <c r="S118" s="27">
        <v>3</v>
      </c>
      <c r="T118" s="123">
        <f t="shared" si="9"/>
        <v>0.7857142857142857</v>
      </c>
      <c r="U118" s="145" t="str">
        <f t="shared" si="10"/>
        <v>Exigence atteinte</v>
      </c>
      <c r="V118" s="148" t="s">
        <v>76</v>
      </c>
      <c r="W118" s="147" t="s">
        <v>26</v>
      </c>
      <c r="X118" s="28"/>
      <c r="Y118" s="135" t="s">
        <v>35</v>
      </c>
      <c r="Z118" s="106" t="s">
        <v>316</v>
      </c>
    </row>
    <row r="119" spans="2:38" ht="15" x14ac:dyDescent="0.25">
      <c r="B119" s="39">
        <f t="shared" si="11"/>
        <v>101</v>
      </c>
      <c r="C119" s="21">
        <v>76</v>
      </c>
      <c r="D119" s="44">
        <v>760780825</v>
      </c>
      <c r="E119" s="20" t="s">
        <v>163</v>
      </c>
      <c r="F119" s="21" t="s">
        <v>49</v>
      </c>
      <c r="G119" s="21" t="s">
        <v>52</v>
      </c>
      <c r="H119" s="22" t="s">
        <v>54</v>
      </c>
      <c r="I119" s="23"/>
      <c r="J119" s="23"/>
      <c r="K119" s="23"/>
      <c r="L119" s="24"/>
      <c r="M119" s="25">
        <v>4</v>
      </c>
      <c r="N119" s="26">
        <v>4</v>
      </c>
      <c r="O119" s="26">
        <v>4</v>
      </c>
      <c r="P119" s="26">
        <v>4</v>
      </c>
      <c r="Q119" s="26">
        <v>4</v>
      </c>
      <c r="R119" s="26">
        <v>4</v>
      </c>
      <c r="S119" s="27">
        <v>4</v>
      </c>
      <c r="T119" s="123">
        <f t="shared" si="9"/>
        <v>1</v>
      </c>
      <c r="U119" s="145" t="str">
        <f t="shared" si="10"/>
        <v>Exigence atteinte</v>
      </c>
      <c r="V119" s="148" t="s">
        <v>76</v>
      </c>
      <c r="W119" s="147" t="s">
        <v>25</v>
      </c>
      <c r="X119" s="28"/>
      <c r="Y119" s="135" t="s">
        <v>35</v>
      </c>
      <c r="Z119" s="106" t="s">
        <v>288</v>
      </c>
    </row>
    <row r="120" spans="2:38" ht="15" x14ac:dyDescent="0.25">
      <c r="B120" s="39">
        <f t="shared" si="11"/>
        <v>102</v>
      </c>
      <c r="C120" s="21">
        <v>76</v>
      </c>
      <c r="D120" s="44">
        <v>760000356</v>
      </c>
      <c r="E120" s="20" t="s">
        <v>164</v>
      </c>
      <c r="F120" s="21" t="s">
        <v>48</v>
      </c>
      <c r="G120" s="21" t="s">
        <v>40</v>
      </c>
      <c r="H120" s="22" t="s">
        <v>54</v>
      </c>
      <c r="I120" s="23" t="s">
        <v>54</v>
      </c>
      <c r="J120" s="23" t="s">
        <v>54</v>
      </c>
      <c r="K120" s="23" t="s">
        <v>54</v>
      </c>
      <c r="L120" s="24"/>
      <c r="M120" s="25">
        <v>3</v>
      </c>
      <c r="N120" s="26">
        <v>3</v>
      </c>
      <c r="O120" s="26">
        <v>3</v>
      </c>
      <c r="P120" s="26">
        <v>1</v>
      </c>
      <c r="Q120" s="26">
        <v>1</v>
      </c>
      <c r="R120" s="26">
        <v>4</v>
      </c>
      <c r="S120" s="27">
        <v>3</v>
      </c>
      <c r="T120" s="123">
        <f t="shared" si="9"/>
        <v>0.6428571428571429</v>
      </c>
      <c r="U120" s="145" t="str">
        <f t="shared" si="10"/>
        <v>Recommandation d'amélioration</v>
      </c>
      <c r="V120" s="148" t="s">
        <v>20</v>
      </c>
      <c r="W120" s="147" t="s">
        <v>26</v>
      </c>
      <c r="X120" s="28"/>
      <c r="Y120" s="135" t="s">
        <v>35</v>
      </c>
      <c r="Z120" s="106" t="s">
        <v>317</v>
      </c>
    </row>
    <row r="121" spans="2:38" ht="15" x14ac:dyDescent="0.25">
      <c r="B121" s="39">
        <f t="shared" si="11"/>
        <v>103</v>
      </c>
      <c r="C121" s="21">
        <v>76</v>
      </c>
      <c r="D121" s="44">
        <v>760000372</v>
      </c>
      <c r="E121" s="20" t="s">
        <v>165</v>
      </c>
      <c r="F121" s="21" t="s">
        <v>66</v>
      </c>
      <c r="G121" s="21" t="s">
        <v>40</v>
      </c>
      <c r="H121" s="22" t="s">
        <v>54</v>
      </c>
      <c r="I121" s="23" t="s">
        <v>54</v>
      </c>
      <c r="J121" s="23" t="s">
        <v>54</v>
      </c>
      <c r="K121" s="23"/>
      <c r="L121" s="24"/>
      <c r="M121" s="25">
        <v>3</v>
      </c>
      <c r="N121" s="26">
        <v>4</v>
      </c>
      <c r="O121" s="26">
        <v>3</v>
      </c>
      <c r="P121" s="26">
        <v>3</v>
      </c>
      <c r="Q121" s="26">
        <v>3</v>
      </c>
      <c r="R121" s="26">
        <v>3</v>
      </c>
      <c r="S121" s="27">
        <v>3</v>
      </c>
      <c r="T121" s="123">
        <f t="shared" si="9"/>
        <v>0.7857142857142857</v>
      </c>
      <c r="U121" s="145" t="str">
        <f t="shared" si="10"/>
        <v>Exigence atteinte</v>
      </c>
      <c r="V121" s="148" t="s">
        <v>76</v>
      </c>
      <c r="W121" s="147" t="s">
        <v>26</v>
      </c>
      <c r="X121" s="28"/>
      <c r="Y121" s="135" t="s">
        <v>35</v>
      </c>
      <c r="Z121" s="106" t="s">
        <v>301</v>
      </c>
    </row>
    <row r="122" spans="2:38" ht="15" x14ac:dyDescent="0.25">
      <c r="B122" s="39">
        <f t="shared" si="11"/>
        <v>104</v>
      </c>
      <c r="C122" s="21">
        <v>76</v>
      </c>
      <c r="D122" s="44">
        <v>760000380</v>
      </c>
      <c r="E122" s="20" t="s">
        <v>166</v>
      </c>
      <c r="F122" s="21" t="s">
        <v>30</v>
      </c>
      <c r="G122" s="21" t="s">
        <v>40</v>
      </c>
      <c r="H122" s="22"/>
      <c r="I122" s="23" t="s">
        <v>54</v>
      </c>
      <c r="J122" s="23"/>
      <c r="K122" s="23"/>
      <c r="L122" s="24"/>
      <c r="M122" s="25">
        <v>3</v>
      </c>
      <c r="N122" s="26">
        <v>3</v>
      </c>
      <c r="O122" s="26">
        <v>4</v>
      </c>
      <c r="P122" s="26">
        <v>4</v>
      </c>
      <c r="Q122" s="26">
        <v>4</v>
      </c>
      <c r="R122" s="26">
        <v>3</v>
      </c>
      <c r="S122" s="27">
        <v>3</v>
      </c>
      <c r="T122" s="123">
        <f t="shared" si="9"/>
        <v>0.8571428571428571</v>
      </c>
      <c r="U122" s="145" t="str">
        <f t="shared" si="10"/>
        <v>Exigence atteinte</v>
      </c>
      <c r="V122" s="148" t="s">
        <v>76</v>
      </c>
      <c r="W122" s="147" t="s">
        <v>25</v>
      </c>
      <c r="X122" s="28"/>
      <c r="Y122" s="135" t="s">
        <v>35</v>
      </c>
      <c r="Z122" s="106" t="s">
        <v>238</v>
      </c>
    </row>
    <row r="123" spans="2:38" ht="15" x14ac:dyDescent="0.25">
      <c r="B123" s="39">
        <f t="shared" si="11"/>
        <v>105</v>
      </c>
      <c r="C123" s="21">
        <v>76</v>
      </c>
      <c r="D123" s="44">
        <v>760017079</v>
      </c>
      <c r="E123" s="20" t="s">
        <v>167</v>
      </c>
      <c r="F123" s="21" t="s">
        <v>30</v>
      </c>
      <c r="G123" s="21" t="s">
        <v>52</v>
      </c>
      <c r="H123" s="22"/>
      <c r="I123" s="23" t="s">
        <v>54</v>
      </c>
      <c r="J123" s="23"/>
      <c r="K123" s="23"/>
      <c r="L123" s="24"/>
      <c r="M123" s="25">
        <v>4</v>
      </c>
      <c r="N123" s="26">
        <v>3</v>
      </c>
      <c r="O123" s="26">
        <v>3</v>
      </c>
      <c r="P123" s="26">
        <v>4</v>
      </c>
      <c r="Q123" s="26">
        <v>1</v>
      </c>
      <c r="R123" s="26">
        <v>3</v>
      </c>
      <c r="S123" s="27">
        <v>3</v>
      </c>
      <c r="T123" s="123">
        <f t="shared" si="9"/>
        <v>0.75</v>
      </c>
      <c r="U123" s="145" t="str">
        <f t="shared" si="10"/>
        <v>Exigence atteinte</v>
      </c>
      <c r="V123" s="148" t="s">
        <v>76</v>
      </c>
      <c r="W123" s="147" t="s">
        <v>25</v>
      </c>
      <c r="X123" s="28"/>
      <c r="Y123" s="135" t="s">
        <v>35</v>
      </c>
      <c r="Z123" s="106" t="s">
        <v>239</v>
      </c>
    </row>
    <row r="124" spans="2:38" ht="15" x14ac:dyDescent="0.25">
      <c r="B124" s="39">
        <f t="shared" si="11"/>
        <v>106</v>
      </c>
      <c r="C124" s="21">
        <v>76</v>
      </c>
      <c r="D124" s="44">
        <v>760780288</v>
      </c>
      <c r="E124" s="20" t="s">
        <v>168</v>
      </c>
      <c r="F124" s="21" t="s">
        <v>31</v>
      </c>
      <c r="G124" s="21" t="s">
        <v>52</v>
      </c>
      <c r="H124" s="22"/>
      <c r="I124" s="23"/>
      <c r="J124" s="23" t="s">
        <v>54</v>
      </c>
      <c r="K124" s="23"/>
      <c r="L124" s="24"/>
      <c r="M124" s="25">
        <v>3</v>
      </c>
      <c r="N124" s="26">
        <v>3</v>
      </c>
      <c r="O124" s="26">
        <v>3</v>
      </c>
      <c r="P124" s="26">
        <v>3</v>
      </c>
      <c r="Q124" s="26">
        <v>3</v>
      </c>
      <c r="R124" s="26">
        <v>1</v>
      </c>
      <c r="S124" s="27">
        <v>3</v>
      </c>
      <c r="T124" s="123">
        <f t="shared" si="9"/>
        <v>0.6785714285714286</v>
      </c>
      <c r="U124" s="145" t="str">
        <f t="shared" si="10"/>
        <v>Recommandation d'amélioration</v>
      </c>
      <c r="V124" s="148" t="s">
        <v>21</v>
      </c>
      <c r="W124" s="147" t="s">
        <v>26</v>
      </c>
      <c r="X124" s="28"/>
      <c r="Y124" s="135" t="s">
        <v>35</v>
      </c>
      <c r="Z124" s="106" t="s">
        <v>254</v>
      </c>
    </row>
    <row r="125" spans="2:38" ht="15" x14ac:dyDescent="0.25">
      <c r="B125" s="39">
        <f t="shared" si="11"/>
        <v>107</v>
      </c>
      <c r="C125" s="21">
        <v>76</v>
      </c>
      <c r="D125" s="44">
        <v>760920603</v>
      </c>
      <c r="E125" s="20" t="s">
        <v>169</v>
      </c>
      <c r="F125" s="21" t="s">
        <v>30</v>
      </c>
      <c r="G125" s="21" t="s">
        <v>52</v>
      </c>
      <c r="H125" s="22"/>
      <c r="I125" s="23" t="s">
        <v>54</v>
      </c>
      <c r="J125" s="23"/>
      <c r="K125" s="23"/>
      <c r="L125" s="24"/>
      <c r="M125" s="25">
        <v>4</v>
      </c>
      <c r="N125" s="26">
        <v>3</v>
      </c>
      <c r="O125" s="26">
        <v>3</v>
      </c>
      <c r="P125" s="26">
        <v>3</v>
      </c>
      <c r="Q125" s="26">
        <v>1</v>
      </c>
      <c r="R125" s="26">
        <v>3</v>
      </c>
      <c r="S125" s="27">
        <v>3</v>
      </c>
      <c r="T125" s="123">
        <f t="shared" si="9"/>
        <v>0.7142857142857143</v>
      </c>
      <c r="U125" s="145" t="str">
        <f t="shared" si="10"/>
        <v>Recommandation d'amélioration</v>
      </c>
      <c r="V125" s="148" t="s">
        <v>20</v>
      </c>
      <c r="W125" s="147" t="s">
        <v>26</v>
      </c>
      <c r="X125" s="28"/>
      <c r="Y125" s="135" t="s">
        <v>35</v>
      </c>
      <c r="Z125" s="106" t="s">
        <v>240</v>
      </c>
    </row>
    <row r="126" spans="2:38" ht="15" x14ac:dyDescent="0.25">
      <c r="B126" s="39">
        <f t="shared" si="11"/>
        <v>108</v>
      </c>
      <c r="C126" s="21">
        <v>76</v>
      </c>
      <c r="D126" s="44">
        <v>760780130</v>
      </c>
      <c r="E126" s="20" t="s">
        <v>170</v>
      </c>
      <c r="F126" s="21" t="s">
        <v>30</v>
      </c>
      <c r="G126" s="21" t="s">
        <v>52</v>
      </c>
      <c r="H126" s="22"/>
      <c r="I126" s="23" t="s">
        <v>54</v>
      </c>
      <c r="J126" s="23"/>
      <c r="K126" s="23"/>
      <c r="L126" s="24"/>
      <c r="M126" s="25">
        <v>3</v>
      </c>
      <c r="N126" s="26">
        <v>1</v>
      </c>
      <c r="O126" s="26">
        <v>3</v>
      </c>
      <c r="P126" s="26">
        <v>1</v>
      </c>
      <c r="Q126" s="26">
        <v>1</v>
      </c>
      <c r="R126" s="26">
        <v>3</v>
      </c>
      <c r="S126" s="27">
        <v>3</v>
      </c>
      <c r="T126" s="123">
        <f t="shared" si="9"/>
        <v>0.5357142857142857</v>
      </c>
      <c r="U126" s="145" t="str">
        <f t="shared" si="10"/>
        <v>Obligation d'amélioration</v>
      </c>
      <c r="V126" s="148" t="s">
        <v>20</v>
      </c>
      <c r="W126" s="147" t="s">
        <v>27</v>
      </c>
      <c r="X126" s="147" t="s">
        <v>26</v>
      </c>
      <c r="Y126" s="135" t="s">
        <v>35</v>
      </c>
      <c r="Z126" s="106" t="s">
        <v>241</v>
      </c>
    </row>
    <row r="127" spans="2:38" ht="15" x14ac:dyDescent="0.25">
      <c r="B127" s="39">
        <f t="shared" si="11"/>
        <v>109</v>
      </c>
      <c r="C127" s="21">
        <v>76</v>
      </c>
      <c r="D127" s="44">
        <v>760781054</v>
      </c>
      <c r="E127" s="20" t="s">
        <v>171</v>
      </c>
      <c r="F127" s="21" t="s">
        <v>30</v>
      </c>
      <c r="G127" s="21" t="s">
        <v>52</v>
      </c>
      <c r="H127" s="22"/>
      <c r="I127" s="23" t="s">
        <v>54</v>
      </c>
      <c r="J127" s="23"/>
      <c r="K127" s="23"/>
      <c r="L127" s="24"/>
      <c r="M127" s="25">
        <v>3</v>
      </c>
      <c r="N127" s="26">
        <v>1</v>
      </c>
      <c r="O127" s="26">
        <v>3</v>
      </c>
      <c r="P127" s="26">
        <v>3</v>
      </c>
      <c r="Q127" s="26">
        <v>1</v>
      </c>
      <c r="R127" s="26">
        <v>3</v>
      </c>
      <c r="S127" s="27">
        <v>3</v>
      </c>
      <c r="T127" s="123">
        <f t="shared" si="9"/>
        <v>0.6071428571428571</v>
      </c>
      <c r="U127" s="145" t="str">
        <f t="shared" si="10"/>
        <v>Recommandation d'amélioration</v>
      </c>
      <c r="V127" s="148" t="s">
        <v>21</v>
      </c>
      <c r="W127" s="147" t="s">
        <v>26</v>
      </c>
      <c r="X127" s="147"/>
      <c r="Y127" s="135" t="s">
        <v>35</v>
      </c>
      <c r="Z127" s="106" t="s">
        <v>242</v>
      </c>
    </row>
    <row r="128" spans="2:38" ht="15" x14ac:dyDescent="0.25">
      <c r="B128" s="39">
        <f t="shared" si="11"/>
        <v>110</v>
      </c>
      <c r="C128" s="21">
        <v>76</v>
      </c>
      <c r="D128" s="44">
        <v>760027292</v>
      </c>
      <c r="E128" s="20" t="s">
        <v>172</v>
      </c>
      <c r="F128" s="21" t="s">
        <v>50</v>
      </c>
      <c r="G128" s="21" t="s">
        <v>52</v>
      </c>
      <c r="H128" s="22" t="s">
        <v>54</v>
      </c>
      <c r="I128" s="23" t="s">
        <v>54</v>
      </c>
      <c r="J128" s="23"/>
      <c r="K128" s="23"/>
      <c r="L128" s="24"/>
      <c r="M128" s="25">
        <v>4</v>
      </c>
      <c r="N128" s="26">
        <v>3</v>
      </c>
      <c r="O128" s="26">
        <v>3</v>
      </c>
      <c r="P128" s="26">
        <v>3</v>
      </c>
      <c r="Q128" s="26">
        <v>3</v>
      </c>
      <c r="R128" s="26">
        <v>4</v>
      </c>
      <c r="S128" s="27">
        <v>3</v>
      </c>
      <c r="T128" s="123">
        <f t="shared" si="9"/>
        <v>0.8214285714285714</v>
      </c>
      <c r="U128" s="145" t="str">
        <f t="shared" si="10"/>
        <v>Exigence atteinte</v>
      </c>
      <c r="V128" s="148" t="s">
        <v>76</v>
      </c>
      <c r="W128" s="147" t="s">
        <v>26</v>
      </c>
      <c r="X128" s="28"/>
      <c r="Y128" s="135" t="s">
        <v>35</v>
      </c>
      <c r="Z128" s="106" t="s">
        <v>276</v>
      </c>
      <c r="AA128" s="133"/>
      <c r="AB128" s="134"/>
      <c r="AC128" s="134"/>
      <c r="AD128" s="134"/>
      <c r="AE128" s="132"/>
      <c r="AF128" s="132"/>
      <c r="AG128" s="132"/>
      <c r="AH128" s="132"/>
      <c r="AI128" s="132"/>
      <c r="AJ128" s="132"/>
      <c r="AK128" s="132"/>
      <c r="AL128" s="132"/>
    </row>
    <row r="129" spans="2:38" ht="15" x14ac:dyDescent="0.25">
      <c r="B129" s="39">
        <f t="shared" si="11"/>
        <v>111</v>
      </c>
      <c r="C129" s="21">
        <v>76</v>
      </c>
      <c r="D129" s="44">
        <v>760780510</v>
      </c>
      <c r="E129" s="20" t="s">
        <v>173</v>
      </c>
      <c r="F129" s="21" t="s">
        <v>50</v>
      </c>
      <c r="G129" s="21" t="s">
        <v>52</v>
      </c>
      <c r="H129" s="22" t="s">
        <v>54</v>
      </c>
      <c r="I129" s="23"/>
      <c r="J129" s="23"/>
      <c r="K129" s="23" t="s">
        <v>54</v>
      </c>
      <c r="L129" s="24"/>
      <c r="M129" s="25">
        <v>3</v>
      </c>
      <c r="N129" s="26">
        <v>3</v>
      </c>
      <c r="O129" s="26">
        <v>3</v>
      </c>
      <c r="P129" s="26">
        <v>3</v>
      </c>
      <c r="Q129" s="26">
        <v>1</v>
      </c>
      <c r="R129" s="26">
        <v>3</v>
      </c>
      <c r="S129" s="27">
        <v>3</v>
      </c>
      <c r="T129" s="123">
        <f t="shared" si="9"/>
        <v>0.6785714285714286</v>
      </c>
      <c r="U129" s="145" t="str">
        <f t="shared" si="10"/>
        <v>Recommandation d'amélioration</v>
      </c>
      <c r="V129" s="148" t="s">
        <v>21</v>
      </c>
      <c r="W129" s="147" t="s">
        <v>26</v>
      </c>
      <c r="X129" s="28"/>
      <c r="Y129" s="135" t="s">
        <v>35</v>
      </c>
      <c r="Z129" s="106" t="s">
        <v>277</v>
      </c>
      <c r="AA129" s="133"/>
      <c r="AB129" s="134"/>
      <c r="AC129" s="134"/>
      <c r="AD129" s="134"/>
      <c r="AE129" s="132"/>
      <c r="AF129" s="132"/>
      <c r="AG129" s="132"/>
      <c r="AH129" s="132"/>
      <c r="AI129" s="132"/>
      <c r="AJ129" s="132"/>
      <c r="AK129" s="132"/>
      <c r="AL129" s="132"/>
    </row>
    <row r="130" spans="2:38" ht="15" x14ac:dyDescent="0.25">
      <c r="B130" s="39">
        <f t="shared" si="11"/>
        <v>112</v>
      </c>
      <c r="C130" s="21">
        <v>76</v>
      </c>
      <c r="D130" s="44">
        <v>760921718</v>
      </c>
      <c r="E130" s="20" t="s">
        <v>174</v>
      </c>
      <c r="F130" s="21" t="s">
        <v>51</v>
      </c>
      <c r="G130" s="21" t="s">
        <v>52</v>
      </c>
      <c r="H130" s="22"/>
      <c r="I130" s="23"/>
      <c r="J130" s="23"/>
      <c r="K130" s="23"/>
      <c r="L130" s="24" t="s">
        <v>54</v>
      </c>
      <c r="M130" s="25">
        <v>3</v>
      </c>
      <c r="N130" s="26">
        <v>3</v>
      </c>
      <c r="O130" s="26">
        <v>3</v>
      </c>
      <c r="P130" s="26">
        <v>3</v>
      </c>
      <c r="Q130" s="26">
        <v>1</v>
      </c>
      <c r="R130" s="26">
        <v>3</v>
      </c>
      <c r="S130" s="27">
        <v>3</v>
      </c>
      <c r="T130" s="123">
        <f t="shared" si="9"/>
        <v>0.6785714285714286</v>
      </c>
      <c r="U130" s="145" t="str">
        <f t="shared" si="10"/>
        <v>Recommandation d'amélioration</v>
      </c>
      <c r="V130" s="148" t="s">
        <v>21</v>
      </c>
      <c r="W130" s="147" t="s">
        <v>26</v>
      </c>
      <c r="X130" s="28"/>
      <c r="Y130" s="135" t="s">
        <v>35</v>
      </c>
      <c r="Z130" s="106" t="s">
        <v>265</v>
      </c>
    </row>
    <row r="131" spans="2:38" ht="15" x14ac:dyDescent="0.25">
      <c r="B131" s="39">
        <f t="shared" si="11"/>
        <v>113</v>
      </c>
      <c r="C131" s="21">
        <v>76</v>
      </c>
      <c r="D131" s="44">
        <v>760783563</v>
      </c>
      <c r="E131" s="20" t="s">
        <v>175</v>
      </c>
      <c r="F131" s="21" t="s">
        <v>31</v>
      </c>
      <c r="G131" s="21" t="s">
        <v>52</v>
      </c>
      <c r="H131" s="22"/>
      <c r="I131" s="23"/>
      <c r="J131" s="23" t="s">
        <v>54</v>
      </c>
      <c r="K131" s="23"/>
      <c r="L131" s="24"/>
      <c r="M131" s="25">
        <v>3</v>
      </c>
      <c r="N131" s="26">
        <v>1</v>
      </c>
      <c r="O131" s="26">
        <v>3</v>
      </c>
      <c r="P131" s="26">
        <v>3</v>
      </c>
      <c r="Q131" s="26">
        <v>3</v>
      </c>
      <c r="R131" s="26">
        <v>3</v>
      </c>
      <c r="S131" s="27">
        <v>3</v>
      </c>
      <c r="T131" s="123">
        <f t="shared" si="9"/>
        <v>0.6785714285714286</v>
      </c>
      <c r="U131" s="145" t="str">
        <f t="shared" si="10"/>
        <v>Recommandation d'amélioration</v>
      </c>
      <c r="V131" s="148" t="s">
        <v>21</v>
      </c>
      <c r="W131" s="147" t="s">
        <v>26</v>
      </c>
      <c r="X131" s="28"/>
      <c r="Y131" s="135" t="s">
        <v>35</v>
      </c>
      <c r="Z131" s="106" t="s">
        <v>255</v>
      </c>
    </row>
    <row r="132" spans="2:38" ht="15" x14ac:dyDescent="0.25">
      <c r="B132" s="39">
        <f t="shared" si="11"/>
        <v>114</v>
      </c>
      <c r="C132" s="21">
        <v>76</v>
      </c>
      <c r="D132" s="44">
        <v>760780783</v>
      </c>
      <c r="E132" s="20" t="s">
        <v>176</v>
      </c>
      <c r="F132" s="21" t="s">
        <v>49</v>
      </c>
      <c r="G132" s="21" t="s">
        <v>52</v>
      </c>
      <c r="H132" s="22" t="s">
        <v>54</v>
      </c>
      <c r="I132" s="23"/>
      <c r="J132" s="23"/>
      <c r="K132" s="23"/>
      <c r="L132" s="24"/>
      <c r="M132" s="25">
        <v>3</v>
      </c>
      <c r="N132" s="26">
        <v>3</v>
      </c>
      <c r="O132" s="26">
        <v>3</v>
      </c>
      <c r="P132" s="26">
        <v>3</v>
      </c>
      <c r="Q132" s="26">
        <v>3</v>
      </c>
      <c r="R132" s="26">
        <v>3</v>
      </c>
      <c r="S132" s="27">
        <v>3</v>
      </c>
      <c r="T132" s="123">
        <f t="shared" si="9"/>
        <v>0.75</v>
      </c>
      <c r="U132" s="145" t="str">
        <f t="shared" si="10"/>
        <v>Exigence atteinte</v>
      </c>
      <c r="V132" s="148" t="s">
        <v>76</v>
      </c>
      <c r="W132" s="147" t="s">
        <v>27</v>
      </c>
      <c r="X132" s="147" t="s">
        <v>26</v>
      </c>
      <c r="Y132" s="135" t="s">
        <v>35</v>
      </c>
      <c r="Z132" s="106" t="s">
        <v>289</v>
      </c>
      <c r="AA132" s="133"/>
      <c r="AB132" s="134"/>
      <c r="AC132" s="134"/>
      <c r="AD132" s="134"/>
      <c r="AE132" s="132"/>
      <c r="AF132" s="132"/>
      <c r="AG132" s="132"/>
      <c r="AH132" s="132"/>
      <c r="AI132" s="132"/>
      <c r="AJ132" s="132"/>
      <c r="AK132" s="132"/>
    </row>
    <row r="133" spans="2:38" ht="15" x14ac:dyDescent="0.25">
      <c r="B133" s="39">
        <f t="shared" si="11"/>
        <v>115</v>
      </c>
      <c r="C133" s="21">
        <v>76</v>
      </c>
      <c r="D133" s="44">
        <v>760000042</v>
      </c>
      <c r="E133" s="20" t="s">
        <v>177</v>
      </c>
      <c r="F133" s="21" t="s">
        <v>65</v>
      </c>
      <c r="G133" s="21" t="s">
        <v>38</v>
      </c>
      <c r="H133" s="22" t="s">
        <v>54</v>
      </c>
      <c r="I133" s="23" t="s">
        <v>54</v>
      </c>
      <c r="J133" s="23"/>
      <c r="K133" s="23"/>
      <c r="L133" s="24"/>
      <c r="M133" s="25">
        <v>3</v>
      </c>
      <c r="N133" s="26">
        <v>3</v>
      </c>
      <c r="O133" s="26">
        <v>3</v>
      </c>
      <c r="P133" s="26">
        <v>3</v>
      </c>
      <c r="Q133" s="26">
        <v>3</v>
      </c>
      <c r="R133" s="26">
        <v>3</v>
      </c>
      <c r="S133" s="27">
        <v>3</v>
      </c>
      <c r="T133" s="123">
        <f t="shared" si="9"/>
        <v>0.75</v>
      </c>
      <c r="U133" s="145" t="str">
        <f t="shared" si="10"/>
        <v>Exigence atteinte</v>
      </c>
      <c r="V133" s="148" t="s">
        <v>76</v>
      </c>
      <c r="W133" s="147" t="s">
        <v>27</v>
      </c>
      <c r="X133" s="28"/>
      <c r="Y133" s="135" t="s">
        <v>35</v>
      </c>
      <c r="Z133" s="106" t="s">
        <v>329</v>
      </c>
      <c r="AA133" s="133"/>
      <c r="AB133" s="134"/>
      <c r="AC133" s="134"/>
      <c r="AD133" s="134"/>
      <c r="AE133" s="132"/>
      <c r="AF133" s="132"/>
      <c r="AG133" s="132"/>
      <c r="AH133" s="132"/>
      <c r="AI133" s="132"/>
      <c r="AJ133" s="132"/>
      <c r="AK133" s="132"/>
      <c r="AL133" s="132"/>
    </row>
    <row r="134" spans="2:38" ht="15" x14ac:dyDescent="0.25">
      <c r="B134" s="39">
        <f t="shared" si="11"/>
        <v>116</v>
      </c>
      <c r="C134" s="21">
        <v>76</v>
      </c>
      <c r="D134" s="44">
        <v>760780981</v>
      </c>
      <c r="E134" s="20" t="s">
        <v>179</v>
      </c>
      <c r="F134" s="21" t="s">
        <v>30</v>
      </c>
      <c r="G134" s="21" t="s">
        <v>52</v>
      </c>
      <c r="H134" s="22"/>
      <c r="I134" s="23" t="s">
        <v>54</v>
      </c>
      <c r="J134" s="23"/>
      <c r="K134" s="23"/>
      <c r="L134" s="24"/>
      <c r="M134" s="25">
        <v>4</v>
      </c>
      <c r="N134" s="26">
        <v>4</v>
      </c>
      <c r="O134" s="26">
        <v>3</v>
      </c>
      <c r="P134" s="26">
        <v>3</v>
      </c>
      <c r="Q134" s="26">
        <v>3</v>
      </c>
      <c r="R134" s="26">
        <v>3</v>
      </c>
      <c r="S134" s="27">
        <v>3</v>
      </c>
      <c r="T134" s="123">
        <f t="shared" si="9"/>
        <v>0.8214285714285714</v>
      </c>
      <c r="U134" s="145" t="str">
        <f t="shared" si="10"/>
        <v>Exigence atteinte</v>
      </c>
      <c r="V134" s="148" t="s">
        <v>76</v>
      </c>
      <c r="W134" s="147" t="s">
        <v>26</v>
      </c>
      <c r="X134" s="28"/>
      <c r="Y134" s="135" t="s">
        <v>35</v>
      </c>
      <c r="Z134" s="106" t="s">
        <v>243</v>
      </c>
    </row>
    <row r="135" spans="2:38" ht="15" x14ac:dyDescent="0.25">
      <c r="B135" s="39">
        <f t="shared" si="11"/>
        <v>117</v>
      </c>
      <c r="C135" s="21">
        <v>76</v>
      </c>
      <c r="D135" s="44">
        <v>760000034</v>
      </c>
      <c r="E135" s="20" t="s">
        <v>180</v>
      </c>
      <c r="F135" s="21" t="s">
        <v>30</v>
      </c>
      <c r="G135" s="21" t="s">
        <v>37</v>
      </c>
      <c r="H135" s="22"/>
      <c r="I135" s="23" t="s">
        <v>54</v>
      </c>
      <c r="J135" s="23"/>
      <c r="K135" s="23"/>
      <c r="L135" s="24"/>
      <c r="M135" s="25">
        <v>3</v>
      </c>
      <c r="N135" s="26">
        <v>3</v>
      </c>
      <c r="O135" s="26">
        <v>3</v>
      </c>
      <c r="P135" s="26">
        <v>3</v>
      </c>
      <c r="Q135" s="26">
        <v>1</v>
      </c>
      <c r="R135" s="26">
        <v>3</v>
      </c>
      <c r="S135" s="27">
        <v>3</v>
      </c>
      <c r="T135" s="123">
        <f t="shared" si="9"/>
        <v>0.6785714285714286</v>
      </c>
      <c r="U135" s="145" t="str">
        <f t="shared" si="10"/>
        <v>Recommandation d'amélioration</v>
      </c>
      <c r="V135" s="148" t="s">
        <v>21</v>
      </c>
      <c r="W135" s="164" t="s">
        <v>26</v>
      </c>
      <c r="X135" s="28"/>
      <c r="Y135" s="135" t="s">
        <v>35</v>
      </c>
      <c r="Z135" s="106" t="s">
        <v>244</v>
      </c>
    </row>
    <row r="136" spans="2:38" ht="15" x14ac:dyDescent="0.25">
      <c r="B136" s="39">
        <f t="shared" si="11"/>
        <v>118</v>
      </c>
      <c r="C136" s="21">
        <v>76</v>
      </c>
      <c r="D136" s="44">
        <v>760000448</v>
      </c>
      <c r="E136" s="142" t="s">
        <v>181</v>
      </c>
      <c r="F136" s="21" t="s">
        <v>66</v>
      </c>
      <c r="G136" s="21" t="s">
        <v>52</v>
      </c>
      <c r="H136" s="22" t="s">
        <v>54</v>
      </c>
      <c r="I136" s="23" t="s">
        <v>54</v>
      </c>
      <c r="J136" s="23"/>
      <c r="K136" s="23" t="s">
        <v>54</v>
      </c>
      <c r="L136" s="24"/>
      <c r="M136" s="25">
        <v>4</v>
      </c>
      <c r="N136" s="26">
        <v>3</v>
      </c>
      <c r="O136" s="26">
        <v>4</v>
      </c>
      <c r="P136" s="26">
        <v>3</v>
      </c>
      <c r="Q136" s="26">
        <v>3</v>
      </c>
      <c r="R136" s="26">
        <v>3</v>
      </c>
      <c r="S136" s="27">
        <v>3</v>
      </c>
      <c r="T136" s="123">
        <f t="shared" si="9"/>
        <v>0.8214285714285714</v>
      </c>
      <c r="U136" s="145" t="str">
        <f>IF(T136&lt;0.4,"Réserve",IF(AND(T136&gt;=0.4,T136&lt;0.6),"Obligation d'amélioration",IF(AND(T136&gt;=0.6,T136&lt;0.75),"Recommandation d'amélioration",IF(T136&gt;=0.75,"Exigence atteinte",""))))</f>
        <v>Exigence atteinte</v>
      </c>
      <c r="V136" s="145" t="str">
        <f t="shared" si="10"/>
        <v>Exigence atteinte</v>
      </c>
      <c r="W136" s="165" t="s">
        <v>27</v>
      </c>
      <c r="X136" s="28"/>
      <c r="Y136" s="135" t="s">
        <v>35</v>
      </c>
      <c r="Z136" s="107" t="s">
        <v>302</v>
      </c>
    </row>
    <row r="137" spans="2:38" ht="15" x14ac:dyDescent="0.25">
      <c r="B137" s="39">
        <f t="shared" si="11"/>
        <v>119</v>
      </c>
      <c r="C137" s="21">
        <v>76</v>
      </c>
      <c r="D137" s="44">
        <v>760780734</v>
      </c>
      <c r="E137" s="142" t="s">
        <v>182</v>
      </c>
      <c r="F137" s="21" t="s">
        <v>66</v>
      </c>
      <c r="G137" s="21" t="s">
        <v>40</v>
      </c>
      <c r="H137" s="22" t="s">
        <v>54</v>
      </c>
      <c r="I137" s="23" t="s">
        <v>54</v>
      </c>
      <c r="J137" s="23"/>
      <c r="K137" s="23" t="s">
        <v>54</v>
      </c>
      <c r="L137" s="24"/>
      <c r="M137" s="25">
        <v>3</v>
      </c>
      <c r="N137" s="26">
        <v>1</v>
      </c>
      <c r="O137" s="26">
        <v>3</v>
      </c>
      <c r="P137" s="26">
        <v>3</v>
      </c>
      <c r="Q137" s="26">
        <v>3</v>
      </c>
      <c r="R137" s="26">
        <v>3</v>
      </c>
      <c r="S137" s="27">
        <v>3</v>
      </c>
      <c r="T137" s="123">
        <f t="shared" si="9"/>
        <v>0.6785714285714286</v>
      </c>
      <c r="U137" s="145" t="str">
        <f>IF(T137&lt;0.4,"Réserve",IF(AND(T137&gt;=0.4,T137&lt;0.6),"Obligation d'amélioration",IF(AND(T137&gt;=0.6,T137&lt;0.75),"Recommandation d'amélioration",IF(T137&gt;=0.75,"Exigence atteinte",""))))</f>
        <v>Recommandation d'amélioration</v>
      </c>
      <c r="V137" s="166" t="str">
        <f t="shared" si="10"/>
        <v>Exigence atteinte</v>
      </c>
      <c r="W137" s="164" t="s">
        <v>26</v>
      </c>
      <c r="X137" s="28"/>
      <c r="Y137" s="135" t="s">
        <v>35</v>
      </c>
      <c r="Z137" s="107" t="s">
        <v>303</v>
      </c>
    </row>
    <row r="138" spans="2:38" ht="15" x14ac:dyDescent="0.25">
      <c r="B138" s="39">
        <f t="shared" si="11"/>
        <v>120</v>
      </c>
      <c r="C138" s="21">
        <v>76</v>
      </c>
      <c r="D138" s="44">
        <v>760780668</v>
      </c>
      <c r="E138" s="142" t="s">
        <v>183</v>
      </c>
      <c r="F138" s="21" t="s">
        <v>49</v>
      </c>
      <c r="G138" s="21" t="s">
        <v>52</v>
      </c>
      <c r="H138" s="22"/>
      <c r="I138" s="23"/>
      <c r="J138" s="23"/>
      <c r="K138" s="23"/>
      <c r="L138" s="24"/>
      <c r="M138" s="25">
        <v>3</v>
      </c>
      <c r="N138" s="26">
        <v>3</v>
      </c>
      <c r="O138" s="26">
        <v>3</v>
      </c>
      <c r="P138" s="26">
        <v>3</v>
      </c>
      <c r="Q138" s="26">
        <v>4</v>
      </c>
      <c r="R138" s="26">
        <v>3</v>
      </c>
      <c r="S138" s="27">
        <v>3</v>
      </c>
      <c r="T138" s="123">
        <f t="shared" si="9"/>
        <v>0.7857142857142857</v>
      </c>
      <c r="U138" s="145" t="str">
        <f t="shared" si="10"/>
        <v>Exigence atteinte</v>
      </c>
      <c r="V138" s="148" t="s">
        <v>76</v>
      </c>
      <c r="W138" s="147" t="s">
        <v>26</v>
      </c>
      <c r="X138" s="28"/>
      <c r="Y138" s="135" t="s">
        <v>35</v>
      </c>
      <c r="Z138" s="107" t="s">
        <v>290</v>
      </c>
    </row>
    <row r="139" spans="2:38" ht="15" x14ac:dyDescent="0.25">
      <c r="B139" s="39">
        <f t="shared" si="11"/>
        <v>121</v>
      </c>
      <c r="C139" s="21">
        <v>76</v>
      </c>
      <c r="D139" s="44">
        <v>750035578</v>
      </c>
      <c r="E139" s="142" t="s">
        <v>178</v>
      </c>
      <c r="F139" s="21" t="s">
        <v>31</v>
      </c>
      <c r="G139" s="21" t="s">
        <v>52</v>
      </c>
      <c r="H139" s="22"/>
      <c r="I139" s="23"/>
      <c r="J139" s="23" t="s">
        <v>54</v>
      </c>
      <c r="K139" s="23"/>
      <c r="L139" s="24"/>
      <c r="M139" s="25">
        <v>3</v>
      </c>
      <c r="N139" s="26">
        <v>1</v>
      </c>
      <c r="O139" s="26">
        <v>3</v>
      </c>
      <c r="P139" s="26">
        <v>3</v>
      </c>
      <c r="Q139" s="26">
        <v>1</v>
      </c>
      <c r="R139" s="26">
        <v>1</v>
      </c>
      <c r="S139" s="27">
        <v>1</v>
      </c>
      <c r="T139" s="123">
        <f t="shared" si="9"/>
        <v>0.4642857142857143</v>
      </c>
      <c r="U139" s="145" t="str">
        <f>IF(T139&lt;0.4,"Réserve",IF(AND(T139&gt;=0.4,T139&lt;0.6),"Obligation d'amélioration",IF(AND(T139&gt;=0.6,T139&lt;0.75),"Recommandation d'amélioration",IF(T139&gt;=0.75,"Exigence atteinte",""))))</f>
        <v>Obligation d'amélioration</v>
      </c>
      <c r="V139" s="166" t="str">
        <f t="shared" si="10"/>
        <v>Exigence atteinte</v>
      </c>
      <c r="W139" s="147" t="s">
        <v>27</v>
      </c>
      <c r="X139" s="28"/>
      <c r="Y139" s="135" t="s">
        <v>35</v>
      </c>
      <c r="Z139" s="107" t="s">
        <v>256</v>
      </c>
    </row>
    <row r="140" spans="2:38" ht="15" x14ac:dyDescent="0.25">
      <c r="B140" s="39">
        <f t="shared" si="11"/>
        <v>122</v>
      </c>
      <c r="C140" s="21">
        <v>76</v>
      </c>
      <c r="D140" s="44">
        <v>760780791</v>
      </c>
      <c r="E140" s="142" t="s">
        <v>184</v>
      </c>
      <c r="F140" s="21" t="s">
        <v>66</v>
      </c>
      <c r="G140" s="21" t="s">
        <v>52</v>
      </c>
      <c r="H140" s="22" t="s">
        <v>54</v>
      </c>
      <c r="I140" s="23"/>
      <c r="J140" s="23"/>
      <c r="K140" s="23"/>
      <c r="L140" s="24"/>
      <c r="M140" s="25">
        <v>3</v>
      </c>
      <c r="N140" s="26">
        <v>1</v>
      </c>
      <c r="O140" s="26">
        <v>3</v>
      </c>
      <c r="P140" s="26">
        <v>3</v>
      </c>
      <c r="Q140" s="26">
        <v>1</v>
      </c>
      <c r="R140" s="26">
        <v>3</v>
      </c>
      <c r="S140" s="27">
        <v>3</v>
      </c>
      <c r="T140" s="123">
        <f t="shared" si="9"/>
        <v>0.6071428571428571</v>
      </c>
      <c r="U140" s="145" t="str">
        <f t="shared" si="10"/>
        <v>Recommandation d'amélioration</v>
      </c>
      <c r="V140" s="148" t="s">
        <v>21</v>
      </c>
      <c r="W140" s="147" t="s">
        <v>26</v>
      </c>
      <c r="X140" s="28"/>
      <c r="Y140" s="135" t="s">
        <v>35</v>
      </c>
      <c r="Z140" s="107" t="s">
        <v>304</v>
      </c>
    </row>
    <row r="141" spans="2:38" ht="15" x14ac:dyDescent="0.25">
      <c r="B141" s="39">
        <f t="shared" si="11"/>
        <v>123</v>
      </c>
      <c r="C141" s="21">
        <v>76</v>
      </c>
      <c r="D141" s="44">
        <v>760000026</v>
      </c>
      <c r="E141" s="142" t="s">
        <v>185</v>
      </c>
      <c r="F141" s="21" t="s">
        <v>30</v>
      </c>
      <c r="G141" s="21" t="s">
        <v>38</v>
      </c>
      <c r="H141" s="22"/>
      <c r="I141" s="23" t="s">
        <v>54</v>
      </c>
      <c r="J141" s="23"/>
      <c r="K141" s="23"/>
      <c r="L141" s="24"/>
      <c r="M141" s="25">
        <v>3</v>
      </c>
      <c r="N141" s="26">
        <v>1</v>
      </c>
      <c r="O141" s="26">
        <v>3</v>
      </c>
      <c r="P141" s="26">
        <v>3</v>
      </c>
      <c r="Q141" s="26">
        <v>1</v>
      </c>
      <c r="R141" s="26">
        <v>3</v>
      </c>
      <c r="S141" s="27">
        <v>3</v>
      </c>
      <c r="T141" s="123">
        <f t="shared" si="9"/>
        <v>0.6071428571428571</v>
      </c>
      <c r="U141" s="145" t="str">
        <f t="shared" si="10"/>
        <v>Recommandation d'amélioration</v>
      </c>
      <c r="V141" s="148" t="s">
        <v>20</v>
      </c>
      <c r="W141" s="147" t="s">
        <v>27</v>
      </c>
      <c r="X141" s="28"/>
      <c r="Y141" s="135" t="s">
        <v>35</v>
      </c>
      <c r="Z141" s="107" t="s">
        <v>245</v>
      </c>
    </row>
    <row r="142" spans="2:38" ht="15" x14ac:dyDescent="0.25">
      <c r="B142" s="39">
        <f t="shared" si="11"/>
        <v>124</v>
      </c>
      <c r="C142" s="21">
        <v>76</v>
      </c>
      <c r="D142" s="44">
        <v>760035709</v>
      </c>
      <c r="E142" s="142" t="s">
        <v>186</v>
      </c>
      <c r="F142" s="21" t="s">
        <v>32</v>
      </c>
      <c r="G142" s="21" t="s">
        <v>52</v>
      </c>
      <c r="H142" s="22"/>
      <c r="I142" s="23"/>
      <c r="J142" s="23"/>
      <c r="K142" s="23" t="s">
        <v>54</v>
      </c>
      <c r="L142" s="24"/>
      <c r="M142" s="25">
        <v>3</v>
      </c>
      <c r="N142" s="26">
        <v>4</v>
      </c>
      <c r="O142" s="26">
        <v>3</v>
      </c>
      <c r="P142" s="26">
        <v>3</v>
      </c>
      <c r="Q142" s="26">
        <v>3</v>
      </c>
      <c r="R142" s="26">
        <v>3</v>
      </c>
      <c r="S142" s="27">
        <v>3</v>
      </c>
      <c r="T142" s="123">
        <f t="shared" si="9"/>
        <v>0.7857142857142857</v>
      </c>
      <c r="U142" s="145" t="str">
        <f t="shared" si="10"/>
        <v>Exigence atteinte</v>
      </c>
      <c r="V142" s="148" t="s">
        <v>76</v>
      </c>
      <c r="W142" s="147" t="s">
        <v>25</v>
      </c>
      <c r="X142" s="28"/>
      <c r="Y142" s="135" t="s">
        <v>35</v>
      </c>
      <c r="Z142" s="107" t="s">
        <v>264</v>
      </c>
    </row>
    <row r="143" spans="2:38" x14ac:dyDescent="0.2">
      <c r="B143" s="39">
        <f t="shared" si="11"/>
        <v>125</v>
      </c>
      <c r="C143" s="21"/>
      <c r="D143" s="44"/>
      <c r="E143" s="20"/>
      <c r="F143" s="21"/>
      <c r="G143" s="21"/>
      <c r="H143" s="22"/>
      <c r="I143" s="23"/>
      <c r="J143" s="23"/>
      <c r="K143" s="23"/>
      <c r="L143" s="24"/>
      <c r="M143" s="25"/>
      <c r="N143" s="26"/>
      <c r="O143" s="26"/>
      <c r="P143" s="26"/>
      <c r="Q143" s="26"/>
      <c r="R143" s="26"/>
      <c r="S143" s="27"/>
      <c r="T143" s="123" t="str">
        <f t="shared" si="9"/>
        <v/>
      </c>
      <c r="U143" s="124" t="str">
        <f t="shared" si="10"/>
        <v>Exigence atteinte</v>
      </c>
      <c r="V143" s="159"/>
      <c r="W143" s="129"/>
      <c r="X143" s="28"/>
      <c r="Y143" s="103" t="s">
        <v>35</v>
      </c>
      <c r="Z143" s="107"/>
    </row>
    <row r="144" spans="2:38" x14ac:dyDescent="0.2">
      <c r="B144" s="39">
        <f t="shared" si="11"/>
        <v>126</v>
      </c>
      <c r="C144" s="21"/>
      <c r="D144" s="44"/>
      <c r="E144" s="20"/>
      <c r="F144" s="21"/>
      <c r="G144" s="21"/>
      <c r="H144" s="22"/>
      <c r="I144" s="23"/>
      <c r="J144" s="23"/>
      <c r="K144" s="23"/>
      <c r="L144" s="24"/>
      <c r="M144" s="25"/>
      <c r="N144" s="26"/>
      <c r="O144" s="26"/>
      <c r="P144" s="26"/>
      <c r="Q144" s="26"/>
      <c r="R144" s="26"/>
      <c r="S144" s="27"/>
      <c r="T144" s="123" t="str">
        <f t="shared" si="9"/>
        <v/>
      </c>
      <c r="U144" s="124" t="str">
        <f t="shared" si="10"/>
        <v>Exigence atteinte</v>
      </c>
      <c r="V144" s="140"/>
      <c r="W144" s="129"/>
      <c r="X144" s="28"/>
      <c r="Y144" s="103" t="s">
        <v>35</v>
      </c>
      <c r="Z144" s="107"/>
    </row>
    <row r="145" spans="2:26" x14ac:dyDescent="0.2">
      <c r="B145" s="39">
        <f t="shared" si="11"/>
        <v>127</v>
      </c>
      <c r="C145" s="21"/>
      <c r="D145" s="44"/>
      <c r="E145" s="20"/>
      <c r="F145" s="21"/>
      <c r="G145" s="21"/>
      <c r="H145" s="22"/>
      <c r="I145" s="23"/>
      <c r="J145" s="23"/>
      <c r="K145" s="23"/>
      <c r="L145" s="24"/>
      <c r="M145" s="25"/>
      <c r="N145" s="26"/>
      <c r="O145" s="26"/>
      <c r="P145" s="26"/>
      <c r="Q145" s="26"/>
      <c r="R145" s="26"/>
      <c r="S145" s="27"/>
      <c r="T145" s="123" t="str">
        <f t="shared" si="9"/>
        <v/>
      </c>
      <c r="U145" s="124" t="str">
        <f t="shared" si="10"/>
        <v>Exigence atteinte</v>
      </c>
      <c r="V145" s="140"/>
      <c r="W145" s="129"/>
      <c r="X145" s="28"/>
      <c r="Y145" s="103" t="s">
        <v>35</v>
      </c>
      <c r="Z145" s="107"/>
    </row>
    <row r="146" spans="2:26" x14ac:dyDescent="0.2">
      <c r="B146" s="39">
        <f t="shared" si="11"/>
        <v>128</v>
      </c>
      <c r="C146" s="21"/>
      <c r="D146" s="44"/>
      <c r="E146" s="20"/>
      <c r="F146" s="21"/>
      <c r="G146" s="21"/>
      <c r="H146" s="22"/>
      <c r="I146" s="23"/>
      <c r="J146" s="23"/>
      <c r="K146" s="23"/>
      <c r="L146" s="24"/>
      <c r="M146" s="25"/>
      <c r="N146" s="26"/>
      <c r="O146" s="26"/>
      <c r="P146" s="26"/>
      <c r="Q146" s="26"/>
      <c r="R146" s="26"/>
      <c r="S146" s="27"/>
      <c r="T146" s="123" t="str">
        <f t="shared" si="9"/>
        <v/>
      </c>
      <c r="U146" s="124" t="str">
        <f t="shared" si="10"/>
        <v>Exigence atteinte</v>
      </c>
      <c r="V146" s="140"/>
      <c r="W146" s="129"/>
      <c r="X146" s="28"/>
      <c r="Y146" s="103" t="s">
        <v>35</v>
      </c>
      <c r="Z146" s="107"/>
    </row>
    <row r="147" spans="2:26" x14ac:dyDescent="0.2">
      <c r="B147" s="39">
        <f t="shared" si="11"/>
        <v>129</v>
      </c>
      <c r="C147" s="21"/>
      <c r="D147" s="44"/>
      <c r="E147" s="20"/>
      <c r="F147" s="21"/>
      <c r="G147" s="21"/>
      <c r="H147" s="22"/>
      <c r="I147" s="23"/>
      <c r="J147" s="23"/>
      <c r="K147" s="23"/>
      <c r="L147" s="24"/>
      <c r="M147" s="25"/>
      <c r="N147" s="26"/>
      <c r="O147" s="26"/>
      <c r="P147" s="26"/>
      <c r="Q147" s="26"/>
      <c r="R147" s="26"/>
      <c r="S147" s="27"/>
      <c r="T147" s="123" t="str">
        <f t="shared" ref="T147:T166" si="12">IF((M147+N147+O147+P147+Q147+R147+S147)/28&lt;&gt;0,(M147+N147+O147+P147+Q147+R147+S147)/28,"")</f>
        <v/>
      </c>
      <c r="U147" s="124" t="str">
        <f t="shared" ref="U147:U166" si="13">IF(T147&lt;0.4,"Réserve",IF(AND(T147&gt;=0.4,T147&lt;0.6),"Obligation d'amélioration",IF(AND(T147&gt;=0.6,T147&lt;0.75),"Recommandation d'amélioration",IF(T147&gt;=0.75,"Exigence atteinte",""))))</f>
        <v>Exigence atteinte</v>
      </c>
      <c r="V147" s="140"/>
      <c r="W147" s="129"/>
      <c r="X147" s="28"/>
      <c r="Y147" s="103" t="s">
        <v>35</v>
      </c>
      <c r="Z147" s="107"/>
    </row>
    <row r="148" spans="2:26" x14ac:dyDescent="0.2">
      <c r="B148" s="39">
        <f t="shared" ref="B148:B166" si="14">1+B147</f>
        <v>130</v>
      </c>
      <c r="C148" s="21"/>
      <c r="D148" s="44"/>
      <c r="E148" s="20"/>
      <c r="F148" s="21"/>
      <c r="G148" s="21"/>
      <c r="H148" s="22"/>
      <c r="I148" s="23"/>
      <c r="J148" s="23"/>
      <c r="K148" s="23"/>
      <c r="L148" s="24"/>
      <c r="M148" s="25"/>
      <c r="N148" s="26"/>
      <c r="O148" s="26"/>
      <c r="P148" s="26"/>
      <c r="Q148" s="26"/>
      <c r="R148" s="26"/>
      <c r="S148" s="27"/>
      <c r="T148" s="123" t="str">
        <f t="shared" si="12"/>
        <v/>
      </c>
      <c r="U148" s="124" t="str">
        <f t="shared" si="13"/>
        <v>Exigence atteinte</v>
      </c>
      <c r="V148" s="140"/>
      <c r="W148" s="129"/>
      <c r="X148" s="28"/>
      <c r="Y148" s="103" t="s">
        <v>35</v>
      </c>
      <c r="Z148" s="107"/>
    </row>
    <row r="149" spans="2:26" x14ac:dyDescent="0.2">
      <c r="B149" s="39">
        <f t="shared" si="14"/>
        <v>131</v>
      </c>
      <c r="C149" s="21"/>
      <c r="D149" s="44"/>
      <c r="E149" s="20"/>
      <c r="F149" s="21"/>
      <c r="G149" s="21"/>
      <c r="H149" s="22"/>
      <c r="I149" s="23"/>
      <c r="J149" s="23"/>
      <c r="K149" s="23"/>
      <c r="L149" s="24"/>
      <c r="M149" s="25"/>
      <c r="N149" s="26"/>
      <c r="O149" s="26"/>
      <c r="P149" s="26"/>
      <c r="Q149" s="26"/>
      <c r="R149" s="26"/>
      <c r="S149" s="27"/>
      <c r="T149" s="123" t="str">
        <f t="shared" si="12"/>
        <v/>
      </c>
      <c r="U149" s="124" t="str">
        <f t="shared" si="13"/>
        <v>Exigence atteinte</v>
      </c>
      <c r="V149" s="140"/>
      <c r="W149" s="129"/>
      <c r="X149" s="28"/>
      <c r="Y149" s="103" t="s">
        <v>35</v>
      </c>
      <c r="Z149" s="107"/>
    </row>
    <row r="150" spans="2:26" x14ac:dyDescent="0.2">
      <c r="B150" s="39">
        <f t="shared" si="14"/>
        <v>132</v>
      </c>
      <c r="C150" s="21"/>
      <c r="D150" s="44"/>
      <c r="E150" s="20"/>
      <c r="F150" s="21"/>
      <c r="G150" s="21"/>
      <c r="H150" s="22"/>
      <c r="I150" s="23"/>
      <c r="J150" s="23"/>
      <c r="K150" s="23"/>
      <c r="L150" s="24"/>
      <c r="M150" s="25"/>
      <c r="N150" s="26"/>
      <c r="O150" s="26"/>
      <c r="P150" s="26"/>
      <c r="Q150" s="26"/>
      <c r="R150" s="26"/>
      <c r="S150" s="27"/>
      <c r="T150" s="123" t="str">
        <f t="shared" si="12"/>
        <v/>
      </c>
      <c r="U150" s="124" t="str">
        <f t="shared" si="13"/>
        <v>Exigence atteinte</v>
      </c>
      <c r="V150" s="140"/>
      <c r="W150" s="129"/>
      <c r="X150" s="28"/>
      <c r="Y150" s="103" t="s">
        <v>35</v>
      </c>
      <c r="Z150" s="107"/>
    </row>
    <row r="151" spans="2:26" x14ac:dyDescent="0.2">
      <c r="B151" s="39">
        <f t="shared" si="14"/>
        <v>133</v>
      </c>
      <c r="C151" s="21"/>
      <c r="D151" s="44"/>
      <c r="E151" s="20"/>
      <c r="F151" s="21"/>
      <c r="G151" s="21"/>
      <c r="H151" s="22"/>
      <c r="I151" s="23"/>
      <c r="J151" s="23"/>
      <c r="K151" s="23"/>
      <c r="L151" s="24"/>
      <c r="M151" s="25"/>
      <c r="N151" s="26"/>
      <c r="O151" s="26"/>
      <c r="P151" s="26"/>
      <c r="Q151" s="26"/>
      <c r="R151" s="26"/>
      <c r="S151" s="27"/>
      <c r="T151" s="123" t="str">
        <f t="shared" si="12"/>
        <v/>
      </c>
      <c r="U151" s="124" t="str">
        <f t="shared" si="13"/>
        <v>Exigence atteinte</v>
      </c>
      <c r="V151" s="140"/>
      <c r="W151" s="129"/>
      <c r="X151" s="28"/>
      <c r="Y151" s="103" t="s">
        <v>35</v>
      </c>
      <c r="Z151" s="107"/>
    </row>
    <row r="152" spans="2:26" x14ac:dyDescent="0.2">
      <c r="B152" s="39">
        <f t="shared" si="14"/>
        <v>134</v>
      </c>
      <c r="C152" s="21"/>
      <c r="D152" s="44"/>
      <c r="E152" s="20"/>
      <c r="F152" s="21"/>
      <c r="G152" s="21"/>
      <c r="H152" s="22"/>
      <c r="I152" s="23"/>
      <c r="J152" s="23"/>
      <c r="K152" s="23"/>
      <c r="L152" s="24"/>
      <c r="M152" s="25"/>
      <c r="N152" s="26"/>
      <c r="O152" s="26"/>
      <c r="P152" s="26"/>
      <c r="Q152" s="26"/>
      <c r="R152" s="26"/>
      <c r="S152" s="27"/>
      <c r="T152" s="123" t="str">
        <f t="shared" si="12"/>
        <v/>
      </c>
      <c r="U152" s="124" t="str">
        <f t="shared" si="13"/>
        <v>Exigence atteinte</v>
      </c>
      <c r="V152" s="140"/>
      <c r="W152" s="129"/>
      <c r="X152" s="28"/>
      <c r="Y152" s="103" t="s">
        <v>35</v>
      </c>
      <c r="Z152" s="107"/>
    </row>
    <row r="153" spans="2:26" x14ac:dyDescent="0.2">
      <c r="B153" s="39">
        <f t="shared" si="14"/>
        <v>135</v>
      </c>
      <c r="C153" s="21"/>
      <c r="D153" s="44"/>
      <c r="E153" s="20"/>
      <c r="F153" s="21"/>
      <c r="G153" s="21"/>
      <c r="H153" s="22"/>
      <c r="I153" s="23"/>
      <c r="J153" s="23"/>
      <c r="K153" s="23"/>
      <c r="L153" s="24"/>
      <c r="M153" s="25"/>
      <c r="N153" s="26"/>
      <c r="O153" s="26"/>
      <c r="P153" s="26"/>
      <c r="Q153" s="26"/>
      <c r="R153" s="26"/>
      <c r="S153" s="27"/>
      <c r="T153" s="123" t="str">
        <f t="shared" si="12"/>
        <v/>
      </c>
      <c r="U153" s="124" t="str">
        <f t="shared" si="13"/>
        <v>Exigence atteinte</v>
      </c>
      <c r="V153" s="140"/>
      <c r="W153" s="129"/>
      <c r="X153" s="28"/>
      <c r="Y153" s="103" t="s">
        <v>35</v>
      </c>
      <c r="Z153" s="107"/>
    </row>
    <row r="154" spans="2:26" x14ac:dyDescent="0.2">
      <c r="B154" s="39">
        <f t="shared" si="14"/>
        <v>136</v>
      </c>
      <c r="C154" s="21"/>
      <c r="D154" s="44"/>
      <c r="E154" s="20"/>
      <c r="F154" s="21"/>
      <c r="G154" s="21"/>
      <c r="H154" s="22"/>
      <c r="I154" s="23"/>
      <c r="J154" s="23"/>
      <c r="K154" s="23"/>
      <c r="L154" s="24"/>
      <c r="M154" s="25"/>
      <c r="N154" s="26"/>
      <c r="O154" s="26"/>
      <c r="P154" s="26"/>
      <c r="Q154" s="26"/>
      <c r="R154" s="26"/>
      <c r="S154" s="27"/>
      <c r="T154" s="123" t="str">
        <f t="shared" si="12"/>
        <v/>
      </c>
      <c r="U154" s="124" t="str">
        <f t="shared" si="13"/>
        <v>Exigence atteinte</v>
      </c>
      <c r="V154" s="140"/>
      <c r="W154" s="129"/>
      <c r="X154" s="28"/>
      <c r="Y154" s="103" t="s">
        <v>35</v>
      </c>
      <c r="Z154" s="107"/>
    </row>
    <row r="155" spans="2:26" x14ac:dyDescent="0.2">
      <c r="B155" s="39">
        <f t="shared" si="14"/>
        <v>137</v>
      </c>
      <c r="C155" s="21"/>
      <c r="D155" s="44"/>
      <c r="E155" s="20"/>
      <c r="F155" s="21"/>
      <c r="G155" s="21"/>
      <c r="H155" s="22"/>
      <c r="I155" s="23"/>
      <c r="J155" s="23"/>
      <c r="K155" s="23"/>
      <c r="L155" s="24"/>
      <c r="M155" s="25"/>
      <c r="N155" s="26"/>
      <c r="O155" s="26"/>
      <c r="P155" s="26"/>
      <c r="Q155" s="26"/>
      <c r="R155" s="26"/>
      <c r="S155" s="27"/>
      <c r="T155" s="123" t="str">
        <f t="shared" si="12"/>
        <v/>
      </c>
      <c r="U155" s="124" t="str">
        <f t="shared" si="13"/>
        <v>Exigence atteinte</v>
      </c>
      <c r="V155" s="140"/>
      <c r="W155" s="129"/>
      <c r="X155" s="28"/>
      <c r="Y155" s="103" t="s">
        <v>35</v>
      </c>
      <c r="Z155" s="107"/>
    </row>
    <row r="156" spans="2:26" x14ac:dyDescent="0.2">
      <c r="B156" s="39">
        <f t="shared" si="14"/>
        <v>138</v>
      </c>
      <c r="C156" s="21"/>
      <c r="D156" s="44"/>
      <c r="E156" s="20"/>
      <c r="F156" s="21"/>
      <c r="G156" s="21"/>
      <c r="H156" s="22"/>
      <c r="I156" s="23"/>
      <c r="J156" s="23"/>
      <c r="K156" s="23"/>
      <c r="L156" s="24"/>
      <c r="M156" s="25"/>
      <c r="N156" s="26"/>
      <c r="O156" s="26"/>
      <c r="P156" s="26"/>
      <c r="Q156" s="26"/>
      <c r="R156" s="26"/>
      <c r="S156" s="27"/>
      <c r="T156" s="123" t="str">
        <f t="shared" si="12"/>
        <v/>
      </c>
      <c r="U156" s="124" t="str">
        <f t="shared" si="13"/>
        <v>Exigence atteinte</v>
      </c>
      <c r="V156" s="140"/>
      <c r="W156" s="129"/>
      <c r="X156" s="28"/>
      <c r="Y156" s="103" t="s">
        <v>35</v>
      </c>
      <c r="Z156" s="107"/>
    </row>
    <row r="157" spans="2:26" x14ac:dyDescent="0.2">
      <c r="B157" s="39">
        <f t="shared" si="14"/>
        <v>139</v>
      </c>
      <c r="C157" s="21"/>
      <c r="D157" s="44"/>
      <c r="E157" s="20"/>
      <c r="F157" s="21"/>
      <c r="G157" s="21"/>
      <c r="H157" s="22"/>
      <c r="I157" s="23"/>
      <c r="J157" s="23"/>
      <c r="K157" s="23"/>
      <c r="L157" s="24"/>
      <c r="M157" s="25"/>
      <c r="N157" s="26"/>
      <c r="O157" s="26"/>
      <c r="P157" s="26"/>
      <c r="Q157" s="26"/>
      <c r="R157" s="26"/>
      <c r="S157" s="27"/>
      <c r="T157" s="123" t="str">
        <f t="shared" si="12"/>
        <v/>
      </c>
      <c r="U157" s="124" t="str">
        <f t="shared" si="13"/>
        <v>Exigence atteinte</v>
      </c>
      <c r="V157" s="140"/>
      <c r="W157" s="129"/>
      <c r="X157" s="28"/>
      <c r="Y157" s="103" t="s">
        <v>35</v>
      </c>
      <c r="Z157" s="107"/>
    </row>
    <row r="158" spans="2:26" x14ac:dyDescent="0.2">
      <c r="B158" s="39">
        <f t="shared" si="14"/>
        <v>140</v>
      </c>
      <c r="C158" s="21"/>
      <c r="D158" s="44"/>
      <c r="E158" s="20"/>
      <c r="F158" s="21"/>
      <c r="G158" s="21"/>
      <c r="H158" s="22"/>
      <c r="I158" s="23"/>
      <c r="J158" s="23"/>
      <c r="K158" s="23"/>
      <c r="L158" s="24"/>
      <c r="M158" s="25"/>
      <c r="N158" s="26"/>
      <c r="O158" s="26"/>
      <c r="P158" s="26"/>
      <c r="Q158" s="26"/>
      <c r="R158" s="26"/>
      <c r="S158" s="27"/>
      <c r="T158" s="123" t="str">
        <f t="shared" si="12"/>
        <v/>
      </c>
      <c r="U158" s="124" t="str">
        <f t="shared" si="13"/>
        <v>Exigence atteinte</v>
      </c>
      <c r="V158" s="140"/>
      <c r="W158" s="129"/>
      <c r="X158" s="28"/>
      <c r="Y158" s="103" t="s">
        <v>35</v>
      </c>
      <c r="Z158" s="107"/>
    </row>
    <row r="159" spans="2:26" x14ac:dyDescent="0.2">
      <c r="B159" s="39">
        <f t="shared" si="14"/>
        <v>141</v>
      </c>
      <c r="C159" s="21"/>
      <c r="D159" s="44"/>
      <c r="E159" s="20"/>
      <c r="F159" s="21"/>
      <c r="G159" s="21"/>
      <c r="H159" s="22"/>
      <c r="I159" s="23"/>
      <c r="J159" s="23"/>
      <c r="K159" s="23"/>
      <c r="L159" s="24"/>
      <c r="M159" s="25"/>
      <c r="N159" s="26"/>
      <c r="O159" s="26"/>
      <c r="P159" s="26"/>
      <c r="Q159" s="26"/>
      <c r="R159" s="26"/>
      <c r="S159" s="27"/>
      <c r="T159" s="123" t="str">
        <f t="shared" si="12"/>
        <v/>
      </c>
      <c r="U159" s="124" t="str">
        <f t="shared" si="13"/>
        <v>Exigence atteinte</v>
      </c>
      <c r="V159" s="140"/>
      <c r="W159" s="129"/>
      <c r="X159" s="28"/>
      <c r="Y159" s="103" t="s">
        <v>35</v>
      </c>
      <c r="Z159" s="107"/>
    </row>
    <row r="160" spans="2:26" x14ac:dyDescent="0.2">
      <c r="B160" s="39">
        <f t="shared" si="14"/>
        <v>142</v>
      </c>
      <c r="C160" s="21"/>
      <c r="D160" s="44"/>
      <c r="E160" s="20"/>
      <c r="F160" s="21"/>
      <c r="G160" s="21"/>
      <c r="H160" s="22"/>
      <c r="I160" s="23"/>
      <c r="J160" s="23"/>
      <c r="K160" s="23"/>
      <c r="L160" s="24"/>
      <c r="M160" s="25"/>
      <c r="N160" s="26"/>
      <c r="O160" s="26"/>
      <c r="P160" s="26"/>
      <c r="Q160" s="26"/>
      <c r="R160" s="26"/>
      <c r="S160" s="27"/>
      <c r="T160" s="123" t="str">
        <f t="shared" si="12"/>
        <v/>
      </c>
      <c r="U160" s="124" t="str">
        <f t="shared" si="13"/>
        <v>Exigence atteinte</v>
      </c>
      <c r="V160" s="140"/>
      <c r="W160" s="129"/>
      <c r="X160" s="28"/>
      <c r="Y160" s="103" t="s">
        <v>35</v>
      </c>
      <c r="Z160" s="107"/>
    </row>
    <row r="161" spans="2:26" x14ac:dyDescent="0.2">
      <c r="B161" s="39">
        <f t="shared" si="14"/>
        <v>143</v>
      </c>
      <c r="C161" s="21"/>
      <c r="D161" s="44"/>
      <c r="E161" s="20"/>
      <c r="F161" s="21"/>
      <c r="G161" s="21"/>
      <c r="H161" s="22"/>
      <c r="I161" s="23"/>
      <c r="J161" s="23"/>
      <c r="K161" s="23"/>
      <c r="L161" s="24"/>
      <c r="M161" s="25"/>
      <c r="N161" s="26"/>
      <c r="O161" s="26"/>
      <c r="P161" s="26"/>
      <c r="Q161" s="26"/>
      <c r="R161" s="26"/>
      <c r="S161" s="27"/>
      <c r="T161" s="123" t="str">
        <f t="shared" si="12"/>
        <v/>
      </c>
      <c r="U161" s="124" t="str">
        <f t="shared" si="13"/>
        <v>Exigence atteinte</v>
      </c>
      <c r="V161" s="140"/>
      <c r="W161" s="129"/>
      <c r="X161" s="28"/>
      <c r="Y161" s="103" t="s">
        <v>35</v>
      </c>
      <c r="Z161" s="107"/>
    </row>
    <row r="162" spans="2:26" x14ac:dyDescent="0.2">
      <c r="B162" s="39">
        <f t="shared" si="14"/>
        <v>144</v>
      </c>
      <c r="C162" s="21"/>
      <c r="D162" s="44"/>
      <c r="E162" s="20"/>
      <c r="F162" s="21"/>
      <c r="G162" s="21"/>
      <c r="H162" s="22"/>
      <c r="I162" s="23"/>
      <c r="J162" s="23"/>
      <c r="K162" s="23"/>
      <c r="L162" s="24"/>
      <c r="M162" s="25"/>
      <c r="N162" s="26"/>
      <c r="O162" s="26"/>
      <c r="P162" s="26"/>
      <c r="Q162" s="26"/>
      <c r="R162" s="26"/>
      <c r="S162" s="27"/>
      <c r="T162" s="123" t="str">
        <f t="shared" si="12"/>
        <v/>
      </c>
      <c r="U162" s="124" t="str">
        <f t="shared" si="13"/>
        <v>Exigence atteinte</v>
      </c>
      <c r="V162" s="140"/>
      <c r="W162" s="129"/>
      <c r="X162" s="28"/>
      <c r="Y162" s="103" t="s">
        <v>35</v>
      </c>
      <c r="Z162" s="107"/>
    </row>
    <row r="163" spans="2:26" x14ac:dyDescent="0.2">
      <c r="B163" s="39">
        <f t="shared" si="14"/>
        <v>145</v>
      </c>
      <c r="C163" s="21"/>
      <c r="D163" s="44"/>
      <c r="E163" s="20"/>
      <c r="F163" s="21"/>
      <c r="G163" s="21"/>
      <c r="H163" s="22"/>
      <c r="I163" s="23"/>
      <c r="J163" s="23"/>
      <c r="K163" s="23"/>
      <c r="L163" s="24"/>
      <c r="M163" s="25"/>
      <c r="N163" s="26"/>
      <c r="O163" s="26"/>
      <c r="P163" s="26"/>
      <c r="Q163" s="26"/>
      <c r="R163" s="26"/>
      <c r="S163" s="27"/>
      <c r="T163" s="123" t="str">
        <f t="shared" si="12"/>
        <v/>
      </c>
      <c r="U163" s="124" t="str">
        <f t="shared" si="13"/>
        <v>Exigence atteinte</v>
      </c>
      <c r="V163" s="140"/>
      <c r="W163" s="129"/>
      <c r="X163" s="28"/>
      <c r="Y163" s="103" t="s">
        <v>35</v>
      </c>
      <c r="Z163" s="107"/>
    </row>
    <row r="164" spans="2:26" x14ac:dyDescent="0.2">
      <c r="B164" s="39">
        <f t="shared" si="14"/>
        <v>146</v>
      </c>
      <c r="C164" s="21"/>
      <c r="D164" s="44"/>
      <c r="E164" s="20"/>
      <c r="F164" s="21"/>
      <c r="G164" s="21"/>
      <c r="H164" s="22"/>
      <c r="I164" s="23"/>
      <c r="J164" s="23"/>
      <c r="K164" s="23"/>
      <c r="L164" s="24"/>
      <c r="M164" s="25"/>
      <c r="N164" s="26"/>
      <c r="O164" s="26"/>
      <c r="P164" s="26"/>
      <c r="Q164" s="26"/>
      <c r="R164" s="26"/>
      <c r="S164" s="27"/>
      <c r="T164" s="123" t="str">
        <f t="shared" si="12"/>
        <v/>
      </c>
      <c r="U164" s="124" t="str">
        <f t="shared" si="13"/>
        <v>Exigence atteinte</v>
      </c>
      <c r="V164" s="140"/>
      <c r="W164" s="129"/>
      <c r="X164" s="28"/>
      <c r="Y164" s="103" t="s">
        <v>35</v>
      </c>
      <c r="Z164" s="107"/>
    </row>
    <row r="165" spans="2:26" x14ac:dyDescent="0.2">
      <c r="B165" s="39">
        <f t="shared" si="14"/>
        <v>147</v>
      </c>
      <c r="C165" s="21"/>
      <c r="D165" s="44"/>
      <c r="E165" s="20"/>
      <c r="F165" s="21"/>
      <c r="G165" s="21"/>
      <c r="H165" s="22"/>
      <c r="I165" s="23"/>
      <c r="J165" s="23"/>
      <c r="K165" s="23"/>
      <c r="L165" s="24"/>
      <c r="M165" s="25"/>
      <c r="N165" s="26"/>
      <c r="O165" s="26"/>
      <c r="P165" s="26"/>
      <c r="Q165" s="26"/>
      <c r="R165" s="26"/>
      <c r="S165" s="27"/>
      <c r="T165" s="123" t="str">
        <f t="shared" si="12"/>
        <v/>
      </c>
      <c r="U165" s="124" t="str">
        <f t="shared" si="13"/>
        <v>Exigence atteinte</v>
      </c>
      <c r="V165" s="140"/>
      <c r="W165" s="129"/>
      <c r="X165" s="28"/>
      <c r="Y165" s="103" t="s">
        <v>35</v>
      </c>
      <c r="Z165" s="107"/>
    </row>
    <row r="166" spans="2:26" ht="13.5" thickBot="1" x14ac:dyDescent="0.25">
      <c r="B166" s="40">
        <f t="shared" si="14"/>
        <v>148</v>
      </c>
      <c r="C166" s="30"/>
      <c r="D166" s="45"/>
      <c r="E166" s="29"/>
      <c r="F166" s="30"/>
      <c r="G166" s="30"/>
      <c r="H166" s="31"/>
      <c r="I166" s="32"/>
      <c r="J166" s="32"/>
      <c r="K166" s="32"/>
      <c r="L166" s="33"/>
      <c r="M166" s="34"/>
      <c r="N166" s="35"/>
      <c r="O166" s="35"/>
      <c r="P166" s="35"/>
      <c r="Q166" s="35"/>
      <c r="R166" s="35"/>
      <c r="S166" s="36"/>
      <c r="T166" s="123" t="str">
        <f t="shared" si="12"/>
        <v/>
      </c>
      <c r="U166" s="125" t="str">
        <f t="shared" si="13"/>
        <v>Exigence atteinte</v>
      </c>
      <c r="V166" s="141"/>
      <c r="W166" s="130"/>
      <c r="X166" s="37"/>
      <c r="Y166" s="104" t="s">
        <v>35</v>
      </c>
      <c r="Z166" s="108"/>
    </row>
    <row r="184" spans="9:26" x14ac:dyDescent="0.2">
      <c r="I184" s="118"/>
      <c r="K184" s="118"/>
      <c r="M184" s="118"/>
      <c r="N184" s="117"/>
      <c r="O184" s="118"/>
      <c r="P184" s="117"/>
      <c r="Q184" s="118"/>
      <c r="R184" s="118"/>
      <c r="S184" s="118"/>
      <c r="U184" s="118"/>
      <c r="V184" s="118"/>
      <c r="Y184" s="118"/>
      <c r="Z184" s="118"/>
    </row>
  </sheetData>
  <autoFilter ref="B18:Y166"/>
  <sortState ref="B19:AF200">
    <sortCondition ref="C19:C200"/>
  </sortState>
  <mergeCells count="30">
    <mergeCell ref="G17:G18"/>
    <mergeCell ref="C17:C18"/>
    <mergeCell ref="R9:S9"/>
    <mergeCell ref="H10:L10"/>
    <mergeCell ref="H11:L11"/>
    <mergeCell ref="H12:L12"/>
    <mergeCell ref="F17:F18"/>
    <mergeCell ref="R10:S10"/>
    <mergeCell ref="H9:L9"/>
    <mergeCell ref="P8:Q8"/>
    <mergeCell ref="P7:S7"/>
    <mergeCell ref="R11:S11"/>
    <mergeCell ref="H8:L8"/>
    <mergeCell ref="R12:S12"/>
    <mergeCell ref="A1:Z1"/>
    <mergeCell ref="Y15:Z17"/>
    <mergeCell ref="W15:W18"/>
    <mergeCell ref="U15:U18"/>
    <mergeCell ref="T16:T18"/>
    <mergeCell ref="M15:T15"/>
    <mergeCell ref="M17:N17"/>
    <mergeCell ref="O17:Q17"/>
    <mergeCell ref="M16:S16"/>
    <mergeCell ref="V15:V18"/>
    <mergeCell ref="B17:B18"/>
    <mergeCell ref="D17:D18"/>
    <mergeCell ref="E17:E18"/>
    <mergeCell ref="H17:L17"/>
    <mergeCell ref="H5:S5"/>
    <mergeCell ref="R8:S8"/>
  </mergeCells>
  <conditionalFormatting sqref="U19:U166">
    <cfRule type="expression" dxfId="13" priority="14">
      <formula>AND($M19="",$N19="",$O19="",$P19="",$Q19="",$R19="",$S19="")</formula>
    </cfRule>
  </conditionalFormatting>
  <conditionalFormatting sqref="T19:T166">
    <cfRule type="expression" dxfId="12" priority="8">
      <formula>T19&lt;$P$10</formula>
    </cfRule>
    <cfRule type="expression" dxfId="11" priority="7">
      <formula>AND(T19&gt;=$P$10,T19&lt;$P$11)</formula>
    </cfRule>
    <cfRule type="expression" dxfId="10" priority="6">
      <formula>AND(T19&lt;$P$12,T19&gt;=$P$11)</formula>
    </cfRule>
    <cfRule type="expression" dxfId="9" priority="5">
      <formula>AND(T19&gt;=$P$12,T19&lt;&gt;"")</formula>
    </cfRule>
  </conditionalFormatting>
  <conditionalFormatting sqref="V95">
    <cfRule type="expression" dxfId="8" priority="4">
      <formula>AND($M95="",$N95="",$O95="",$P95="",$Q95="",$R95="",$S95="")</formula>
    </cfRule>
  </conditionalFormatting>
  <conditionalFormatting sqref="V136">
    <cfRule type="expression" dxfId="7" priority="3">
      <formula>AND($M136="",$N136="",$O136="",$P136="",$Q136="",$R136="",$S136="")</formula>
    </cfRule>
  </conditionalFormatting>
  <conditionalFormatting sqref="V137">
    <cfRule type="expression" dxfId="6" priority="2">
      <formula>AND($M137="",$N137="",$O137="",$P137="",$Q137="",$R137="",$S137="")</formula>
    </cfRule>
  </conditionalFormatting>
  <conditionalFormatting sqref="V139">
    <cfRule type="expression" dxfId="5" priority="1">
      <formula>AND($M139="",$N139="",$O139="",$P139="",$Q139="",$R139="",$S139="")</formula>
    </cfRule>
  </conditionalFormatting>
  <dataValidations count="5">
    <dataValidation type="list" allowBlank="1" showInputMessage="1" showErrorMessage="1" sqref="W19:X166">
      <formula1>$W$7:$W$11</formula1>
    </dataValidation>
    <dataValidation type="list" allowBlank="1" showInputMessage="1" showErrorMessage="1" sqref="M19:S166">
      <formula1>$M$8:$M$12</formula1>
    </dataValidation>
    <dataValidation type="list" allowBlank="1" showInputMessage="1" showErrorMessage="1" sqref="C19:C166">
      <formula1>$B$2:$B$4</formula1>
    </dataValidation>
    <dataValidation type="list" allowBlank="1" showInputMessage="1" showErrorMessage="1" sqref="G19:G166">
      <formula1>$G$2:$G$10</formula1>
    </dataValidation>
    <dataValidation type="list" allowBlank="1" showInputMessage="1" showErrorMessage="1" sqref="F19:F166">
      <formula1>$F$2:$F$8</formula1>
    </dataValidation>
  </dataValidations>
  <hyperlinks>
    <hyperlink ref="Y19" r:id="rId1"/>
    <hyperlink ref="Y20" r:id="rId2"/>
    <hyperlink ref="Y21" r:id="rId3"/>
    <hyperlink ref="Y22" r:id="rId4"/>
    <hyperlink ref="Y23" r:id="rId5"/>
    <hyperlink ref="Y24" r:id="rId6"/>
    <hyperlink ref="Y25" r:id="rId7"/>
    <hyperlink ref="Y26" r:id="rId8"/>
    <hyperlink ref="Y27" r:id="rId9"/>
    <hyperlink ref="Y28" r:id="rId10"/>
    <hyperlink ref="Y29" r:id="rId11"/>
    <hyperlink ref="Y30" r:id="rId12"/>
    <hyperlink ref="Y31" r:id="rId13"/>
    <hyperlink ref="Y32" r:id="rId14"/>
    <hyperlink ref="Y33" r:id="rId15"/>
    <hyperlink ref="Y34" r:id="rId16"/>
    <hyperlink ref="Y35" r:id="rId17"/>
    <hyperlink ref="Y41" r:id="rId18"/>
    <hyperlink ref="Y42" r:id="rId19"/>
    <hyperlink ref="Y43" r:id="rId20"/>
    <hyperlink ref="Y44" r:id="rId21"/>
    <hyperlink ref="Y45" r:id="rId22"/>
    <hyperlink ref="Y48" r:id="rId23"/>
    <hyperlink ref="Y46" r:id="rId24"/>
    <hyperlink ref="Y47" r:id="rId25"/>
    <hyperlink ref="Y49" r:id="rId26"/>
    <hyperlink ref="Y50" r:id="rId27"/>
    <hyperlink ref="Y51" r:id="rId28"/>
    <hyperlink ref="Y52" r:id="rId29"/>
    <hyperlink ref="Y53" r:id="rId30"/>
    <hyperlink ref="Y54" r:id="rId31"/>
    <hyperlink ref="Y55" r:id="rId32"/>
    <hyperlink ref="Y61" r:id="rId33"/>
    <hyperlink ref="Y62" r:id="rId34"/>
    <hyperlink ref="Y63" r:id="rId35"/>
    <hyperlink ref="Y64" r:id="rId36"/>
    <hyperlink ref="Y65" r:id="rId37"/>
    <hyperlink ref="Y66" r:id="rId38"/>
    <hyperlink ref="Y67" r:id="rId39"/>
    <hyperlink ref="Y68" r:id="rId40"/>
    <hyperlink ref="Y69" r:id="rId41"/>
    <hyperlink ref="Y70" r:id="rId42"/>
    <hyperlink ref="Y71" r:id="rId43"/>
    <hyperlink ref="Y72" r:id="rId44"/>
    <hyperlink ref="Y73" r:id="rId45"/>
    <hyperlink ref="Y74" r:id="rId46"/>
    <hyperlink ref="Y75" r:id="rId47"/>
    <hyperlink ref="Y76" r:id="rId48"/>
    <hyperlink ref="Y77" r:id="rId49"/>
    <hyperlink ref="Y78" r:id="rId50"/>
    <hyperlink ref="Y80" r:id="rId51"/>
    <hyperlink ref="Y81" r:id="rId52"/>
    <hyperlink ref="Y82" r:id="rId53"/>
    <hyperlink ref="Y83" r:id="rId54"/>
    <hyperlink ref="Y84" r:id="rId55"/>
    <hyperlink ref="Y85" r:id="rId56"/>
    <hyperlink ref="Y86" r:id="rId57"/>
    <hyperlink ref="Y87" r:id="rId58"/>
    <hyperlink ref="Y88" r:id="rId59"/>
    <hyperlink ref="Y89" r:id="rId60"/>
    <hyperlink ref="Y90" r:id="rId61"/>
    <hyperlink ref="Y91" r:id="rId62"/>
    <hyperlink ref="Y92" r:id="rId63"/>
    <hyperlink ref="Y98" r:id="rId64"/>
    <hyperlink ref="Y99" r:id="rId65"/>
    <hyperlink ref="Y100" r:id="rId66"/>
    <hyperlink ref="Y101" r:id="rId67"/>
    <hyperlink ref="Y102" r:id="rId68"/>
    <hyperlink ref="Y103" r:id="rId69"/>
    <hyperlink ref="Y104" r:id="rId70"/>
    <hyperlink ref="Y105" r:id="rId71"/>
    <hyperlink ref="Y106" r:id="rId72"/>
    <hyperlink ref="Y107" r:id="rId73"/>
    <hyperlink ref="Y108" r:id="rId74"/>
    <hyperlink ref="Y109" r:id="rId75"/>
    <hyperlink ref="Y110" r:id="rId76"/>
    <hyperlink ref="Y111" r:id="rId77"/>
    <hyperlink ref="Y112" r:id="rId78"/>
    <hyperlink ref="Y113" r:id="rId79"/>
    <hyperlink ref="Y114" r:id="rId80"/>
    <hyperlink ref="Y115" r:id="rId81"/>
    <hyperlink ref="Y116" r:id="rId82"/>
    <hyperlink ref="Y117" r:id="rId83"/>
    <hyperlink ref="Y118" r:id="rId84"/>
    <hyperlink ref="Y119" r:id="rId85"/>
    <hyperlink ref="Y120" r:id="rId86"/>
    <hyperlink ref="Y121" r:id="rId87"/>
    <hyperlink ref="Y122" r:id="rId88"/>
    <hyperlink ref="Y123" r:id="rId89"/>
    <hyperlink ref="Y124" r:id="rId90"/>
    <hyperlink ref="Y125" r:id="rId91"/>
    <hyperlink ref="Y126" r:id="rId92"/>
    <hyperlink ref="Y127" r:id="rId93"/>
    <hyperlink ref="Y128" r:id="rId94"/>
    <hyperlink ref="Y129" r:id="rId95"/>
    <hyperlink ref="Y130" r:id="rId96"/>
    <hyperlink ref="Y131" r:id="rId97"/>
    <hyperlink ref="Y132" r:id="rId98"/>
    <hyperlink ref="Y133" r:id="rId99"/>
    <hyperlink ref="Y134" r:id="rId100"/>
    <hyperlink ref="Y135" r:id="rId101"/>
    <hyperlink ref="Y39" r:id="rId102"/>
    <hyperlink ref="Y57" r:id="rId103"/>
    <hyperlink ref="Y95" r:id="rId104"/>
    <hyperlink ref="Y141" r:id="rId105"/>
    <hyperlink ref="Y36" r:id="rId106"/>
    <hyperlink ref="Y139" r:id="rId107"/>
    <hyperlink ref="Y58" r:id="rId108"/>
    <hyperlink ref="Y59" r:id="rId109"/>
    <hyperlink ref="Y93" r:id="rId110"/>
    <hyperlink ref="Y142" r:id="rId111"/>
    <hyperlink ref="Y40" r:id="rId112"/>
    <hyperlink ref="Y56" r:id="rId113"/>
    <hyperlink ref="Y79" r:id="rId114"/>
    <hyperlink ref="Y37" r:id="rId115"/>
    <hyperlink ref="Y96" r:id="rId116"/>
    <hyperlink ref="Y97" r:id="rId117"/>
    <hyperlink ref="Y138" r:id="rId118"/>
    <hyperlink ref="Y38" r:id="rId119"/>
    <hyperlink ref="Y136" r:id="rId120"/>
    <hyperlink ref="Y137" r:id="rId121"/>
    <hyperlink ref="Y140" r:id="rId122"/>
    <hyperlink ref="Y60" r:id="rId123"/>
    <hyperlink ref="Y94" r:id="rId124"/>
  </hyperlinks>
  <pageMargins left="0.7" right="0.7" top="0.75" bottom="0.75" header="0.3" footer="0.3"/>
  <pageSetup paperSize="9" scale="13" fitToHeight="0" orientation="portrait" r:id="rId125"/>
  <drawing r:id="rId126"/>
  <legacyDrawing r:id="rId127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9" operator="containsText" id="{D4D6A0DA-B530-491D-942C-853682035F15}">
            <xm:f>NOT(ISERROR(SEARCH($M$12,M19)))</xm:f>
            <xm:f>$M$12</xm:f>
            <x14:dxf>
              <fill>
                <patternFill>
                  <bgColor theme="7" tint="0.39994506668294322"/>
                </patternFill>
              </fill>
            </x14:dxf>
          </x14:cfRule>
          <x14:cfRule type="containsText" priority="30" operator="containsText" id="{10D50CAA-BDE8-4ADC-BE4E-FAEB2C170653}">
            <xm:f>NOT(ISERROR(SEARCH($M$11,M19)))</xm:f>
            <xm:f>$M$11</xm:f>
            <x14:dxf>
              <fill>
                <patternFill>
                  <bgColor theme="4" tint="0.59996337778862885"/>
                </patternFill>
              </fill>
            </x14:dxf>
          </x14:cfRule>
          <x14:cfRule type="containsText" priority="31" operator="containsText" id="{9FBE9E0F-9AFB-4F6F-8FAE-84840AB9C331}">
            <xm:f>NOT(ISERROR(SEARCH($M$10,M19)))</xm:f>
            <xm:f>$M$10</xm:f>
            <x14:dxf>
              <fill>
                <patternFill>
                  <bgColor theme="6" tint="0.39994506668294322"/>
                </patternFill>
              </fill>
            </x14:dxf>
          </x14:cfRule>
          <x14:cfRule type="containsText" priority="32" operator="containsText" id="{1F8EB7D8-E32C-4D6B-994E-FBBF461FF898}">
            <xm:f>NOT(ISERROR(SEARCH($M$9,M19)))</xm:f>
            <xm:f>$M$9</xm:f>
            <x14:dxf>
              <fill>
                <patternFill>
                  <bgColor rgb="FFFFFF99"/>
                </patternFill>
              </fill>
            </x14:dxf>
          </x14:cfRule>
          <x14:cfRule type="containsText" priority="33" operator="containsText" id="{386DB3AC-F204-4A0B-A0D5-1AA9AB5874C8}">
            <xm:f>NOT(ISERROR(SEARCH($M$8,M19)))</xm:f>
            <xm:f>$M$8</xm:f>
            <x14:dxf>
              <fill>
                <patternFill>
                  <bgColor theme="9" tint="0.39994506668294322"/>
                </patternFill>
              </fill>
            </x14:dxf>
          </x14:cfRule>
          <xm:sqref>M19:S166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B1:K30"/>
  <sheetViews>
    <sheetView workbookViewId="0">
      <selection activeCell="H28" sqref="H28"/>
    </sheetView>
  </sheetViews>
  <sheetFormatPr baseColWidth="10" defaultRowHeight="15" x14ac:dyDescent="0.25"/>
  <cols>
    <col min="1" max="1" width="2.140625" customWidth="1"/>
    <col min="2" max="2" width="43" customWidth="1"/>
    <col min="3" max="9" width="14.7109375" customWidth="1"/>
  </cols>
  <sheetData>
    <row r="1" spans="2:11" x14ac:dyDescent="0.25">
      <c r="B1" s="54"/>
      <c r="C1" s="55"/>
      <c r="D1" s="55"/>
      <c r="E1" s="55"/>
      <c r="F1" s="55"/>
      <c r="G1" s="55"/>
      <c r="H1" s="55"/>
      <c r="I1" s="55"/>
      <c r="J1" s="54"/>
      <c r="K1" s="54"/>
    </row>
    <row r="2" spans="2:11" ht="15.75" thickBot="1" x14ac:dyDescent="0.3"/>
    <row r="3" spans="2:11" ht="39" thickBot="1" x14ac:dyDescent="0.3">
      <c r="B3" s="59" t="s">
        <v>188</v>
      </c>
      <c r="C3" s="47" t="s">
        <v>0</v>
      </c>
      <c r="D3" s="47" t="s">
        <v>1</v>
      </c>
      <c r="E3" s="47" t="s">
        <v>2</v>
      </c>
      <c r="F3" s="47" t="s">
        <v>3</v>
      </c>
      <c r="G3" s="47" t="s">
        <v>4</v>
      </c>
      <c r="H3" s="47" t="s">
        <v>5</v>
      </c>
      <c r="I3" s="47" t="s">
        <v>6</v>
      </c>
    </row>
    <row r="4" spans="2:11" ht="15.75" thickBot="1" x14ac:dyDescent="0.3">
      <c r="B4" s="56" t="s">
        <v>65</v>
      </c>
      <c r="C4" s="126">
        <f t="array" ref="C4">MEDIAN(IF(DataBase!$F$19:$F$499=$B4,DataBase!$M$19:$M$499))</f>
        <v>3</v>
      </c>
      <c r="D4" s="126">
        <f t="array" ref="D4">MEDIAN(IF(DataBase!$F$19:$F$499=$B4,DataBase!$M$19:$M$499))</f>
        <v>3</v>
      </c>
      <c r="E4" s="126">
        <f t="array" ref="E4">MEDIAN(IF(DataBase!$F$19:$F$499=$B4,DataBase!$M$19:$M$499))</f>
        <v>3</v>
      </c>
      <c r="F4" s="126">
        <f t="array" ref="F4">MEDIAN(IF(DataBase!$F$19:$F$499=$B4,DataBase!$M$19:$M$499))</f>
        <v>3</v>
      </c>
      <c r="G4" s="126">
        <f t="array" ref="G4">MEDIAN(IF(DataBase!$F$19:$F$499=$B4,DataBase!$M$19:$M$499))</f>
        <v>3</v>
      </c>
      <c r="H4" s="126">
        <f t="array" ref="H4">MEDIAN(IF(DataBase!$F$19:$F$499=$B4,DataBase!$M$19:$M$499))</f>
        <v>3</v>
      </c>
      <c r="I4" s="126">
        <f t="array" ref="I4">MEDIAN(IF(DataBase!$F$19:$F$499=$B4,DataBase!$M$19:$M$499))</f>
        <v>3</v>
      </c>
    </row>
    <row r="5" spans="2:11" ht="15.75" thickBot="1" x14ac:dyDescent="0.3">
      <c r="B5" s="57" t="s">
        <v>66</v>
      </c>
      <c r="C5" s="126">
        <f t="array" ref="C5">MEDIAN(IF(DataBase!$F$19:$F$499=$B5,DataBase!$M$19:$M$499))</f>
        <v>3</v>
      </c>
      <c r="D5" s="126">
        <f t="array" ref="D5">MEDIAN(IF(DataBase!$F$19:$F$499=$B5,DataBase!$M$19:$M$499))</f>
        <v>3</v>
      </c>
      <c r="E5" s="126">
        <f t="array" ref="E5">MEDIAN(IF(DataBase!$F$19:$F$499=$B5,DataBase!$M$19:$M$499))</f>
        <v>3</v>
      </c>
      <c r="F5" s="126">
        <f t="array" ref="F5">MEDIAN(IF(DataBase!$F$19:$F$499=$B5,DataBase!$M$19:$M$499))</f>
        <v>3</v>
      </c>
      <c r="G5" s="126">
        <f t="array" ref="G5">MEDIAN(IF(DataBase!$F$19:$F$499=$B5,DataBase!$M$19:$M$499))</f>
        <v>3</v>
      </c>
      <c r="H5" s="126">
        <f t="array" ref="H5">MEDIAN(IF(DataBase!$F$19:$F$499=$B5,DataBase!$M$19:$M$499))</f>
        <v>3</v>
      </c>
      <c r="I5" s="126">
        <f t="array" ref="I5">MEDIAN(IF(DataBase!$F$19:$F$499=$B5,DataBase!$M$19:$M$499))</f>
        <v>3</v>
      </c>
    </row>
    <row r="6" spans="2:11" ht="15.75" thickBot="1" x14ac:dyDescent="0.3">
      <c r="B6" s="57" t="s">
        <v>48</v>
      </c>
      <c r="C6" s="126">
        <f t="array" ref="C6">MEDIAN(IF(DataBase!$F$19:$F$499=$B6,DataBase!$M$19:$M$499))</f>
        <v>3</v>
      </c>
      <c r="D6" s="126">
        <f t="array" ref="D6">MEDIAN(IF(DataBase!$F$19:$F$499=$B6,DataBase!$M$19:$M$499))</f>
        <v>3</v>
      </c>
      <c r="E6" s="126">
        <f t="array" ref="E6">MEDIAN(IF(DataBase!$F$19:$F$499=$B6,DataBase!$M$19:$M$499))</f>
        <v>3</v>
      </c>
      <c r="F6" s="126">
        <f t="array" ref="F6">MEDIAN(IF(DataBase!$F$19:$F$499=$B6,DataBase!$M$19:$M$499))</f>
        <v>3</v>
      </c>
      <c r="G6" s="126">
        <f t="array" ref="G6">MEDIAN(IF(DataBase!$F$19:$F$499=$B6,DataBase!$M$19:$M$499))</f>
        <v>3</v>
      </c>
      <c r="H6" s="126">
        <f t="array" ref="H6">MEDIAN(IF(DataBase!$F$19:$F$499=$B6,DataBase!$M$19:$M$499))</f>
        <v>3</v>
      </c>
      <c r="I6" s="126">
        <f t="array" ref="I6">MEDIAN(IF(DataBase!$F$19:$F$499=$B6,DataBase!$M$19:$M$499))</f>
        <v>3</v>
      </c>
    </row>
    <row r="7" spans="2:11" ht="15.75" thickBot="1" x14ac:dyDescent="0.3">
      <c r="B7" s="57" t="s">
        <v>49</v>
      </c>
      <c r="C7" s="126">
        <f t="array" ref="C7">MEDIAN(IF(DataBase!$F$19:$F$499=$B7,DataBase!$M$19:$M$499))</f>
        <v>3</v>
      </c>
      <c r="D7" s="126">
        <f t="array" ref="D7">MEDIAN(IF(DataBase!$F$19:$F$499=$B7,DataBase!$M$19:$M$499))</f>
        <v>3</v>
      </c>
      <c r="E7" s="126">
        <f t="array" ref="E7">MEDIAN(IF(DataBase!$F$19:$F$499=$B7,DataBase!$M$19:$M$499))</f>
        <v>3</v>
      </c>
      <c r="F7" s="126">
        <f t="array" ref="F7">MEDIAN(IF(DataBase!$F$19:$F$499=$B7,DataBase!$M$19:$M$499))</f>
        <v>3</v>
      </c>
      <c r="G7" s="126">
        <f t="array" ref="G7">MEDIAN(IF(DataBase!$F$19:$F$499=$B7,DataBase!$M$19:$M$499))</f>
        <v>3</v>
      </c>
      <c r="H7" s="126">
        <f t="array" ref="H7">MEDIAN(IF(DataBase!$F$19:$F$499=$B7,DataBase!$M$19:$M$499))</f>
        <v>3</v>
      </c>
      <c r="I7" s="126">
        <f t="array" ref="I7">MEDIAN(IF(DataBase!$F$19:$F$499=$B7,DataBase!$M$19:$M$499))</f>
        <v>3</v>
      </c>
    </row>
    <row r="8" spans="2:11" ht="15.75" thickBot="1" x14ac:dyDescent="0.3">
      <c r="B8" s="57" t="s">
        <v>50</v>
      </c>
      <c r="C8" s="126">
        <f t="array" ref="C8">MEDIAN(IF(DataBase!$F$19:$F$499=$B8,DataBase!$M$19:$M$499))</f>
        <v>3</v>
      </c>
      <c r="D8" s="126">
        <f t="array" ref="D8">MEDIAN(IF(DataBase!$F$19:$F$499=$B8,DataBase!$M$19:$M$499))</f>
        <v>3</v>
      </c>
      <c r="E8" s="126">
        <f t="array" ref="E8">MEDIAN(IF(DataBase!$F$19:$F$499=$B8,DataBase!$M$19:$M$499))</f>
        <v>3</v>
      </c>
      <c r="F8" s="126">
        <f t="array" ref="F8">MEDIAN(IF(DataBase!$F$19:$F$499=$B8,DataBase!$M$19:$M$499))</f>
        <v>3</v>
      </c>
      <c r="G8" s="126">
        <f t="array" ref="G8">MEDIAN(IF(DataBase!$F$19:$F$499=$B8,DataBase!$M$19:$M$499))</f>
        <v>3</v>
      </c>
      <c r="H8" s="126">
        <f t="array" ref="H8">MEDIAN(IF(DataBase!$F$19:$F$499=$B8,DataBase!$M$19:$M$499))</f>
        <v>3</v>
      </c>
      <c r="I8" s="126">
        <f t="array" ref="I8">MEDIAN(IF(DataBase!$F$19:$F$499=$B8,DataBase!$M$19:$M$499))</f>
        <v>3</v>
      </c>
    </row>
    <row r="9" spans="2:11" ht="15.75" thickBot="1" x14ac:dyDescent="0.3">
      <c r="B9" s="57" t="s">
        <v>30</v>
      </c>
      <c r="C9" s="126">
        <f t="array" ref="C9">MEDIAN(IF(DataBase!$F$19:$F$499=$B9,DataBase!$M$19:$M$499))</f>
        <v>3</v>
      </c>
      <c r="D9" s="126">
        <f t="array" ref="D9">MEDIAN(IF(DataBase!$F$19:$F$499=$B9,DataBase!$M$19:$M$499))</f>
        <v>3</v>
      </c>
      <c r="E9" s="126">
        <f t="array" ref="E9">MEDIAN(IF(DataBase!$F$19:$F$499=$B9,DataBase!$M$19:$M$499))</f>
        <v>3</v>
      </c>
      <c r="F9" s="126">
        <f t="array" ref="F9">MEDIAN(IF(DataBase!$F$19:$F$499=$B9,DataBase!$M$19:$M$499))</f>
        <v>3</v>
      </c>
      <c r="G9" s="126">
        <f t="array" ref="G9">MEDIAN(IF(DataBase!$F$19:$F$499=$B9,DataBase!$M$19:$M$499))</f>
        <v>3</v>
      </c>
      <c r="H9" s="126">
        <f t="array" ref="H9">MEDIAN(IF(DataBase!$F$19:$F$499=$B9,DataBase!$M$19:$M$499))</f>
        <v>3</v>
      </c>
      <c r="I9" s="126">
        <f t="array" ref="I9">MEDIAN(IF(DataBase!$F$19:$F$499=$B9,DataBase!$M$19:$M$499))</f>
        <v>3</v>
      </c>
    </row>
    <row r="10" spans="2:11" ht="15.75" thickBot="1" x14ac:dyDescent="0.3">
      <c r="B10" s="57" t="s">
        <v>32</v>
      </c>
      <c r="C10" s="126">
        <f t="array" ref="C10">MEDIAN(IF(DataBase!$F$19:$F$499=$B10,DataBase!$M$19:$M$499))</f>
        <v>2</v>
      </c>
      <c r="D10" s="126">
        <f t="array" ref="D10">MEDIAN(IF(DataBase!$F$19:$F$499=$B10,DataBase!$M$19:$M$499))</f>
        <v>2</v>
      </c>
      <c r="E10" s="126">
        <f t="array" ref="E10">MEDIAN(IF(DataBase!$F$19:$F$499=$B10,DataBase!$M$19:$M$499))</f>
        <v>2</v>
      </c>
      <c r="F10" s="126">
        <f t="array" ref="F10">MEDIAN(IF(DataBase!$F$19:$F$499=$B10,DataBase!$M$19:$M$499))</f>
        <v>2</v>
      </c>
      <c r="G10" s="126">
        <f t="array" ref="G10">MEDIAN(IF(DataBase!$F$19:$F$499=$B10,DataBase!$M$19:$M$499))</f>
        <v>2</v>
      </c>
      <c r="H10" s="126">
        <f t="array" ref="H10">MEDIAN(IF(DataBase!$F$19:$F$499=$B10,DataBase!$M$19:$M$499))</f>
        <v>2</v>
      </c>
      <c r="I10" s="126">
        <f t="array" ref="I10">MEDIAN(IF(DataBase!$F$19:$F$499=$B10,DataBase!$M$19:$M$499))</f>
        <v>2</v>
      </c>
    </row>
    <row r="11" spans="2:11" ht="15.75" thickBot="1" x14ac:dyDescent="0.3">
      <c r="B11" s="57" t="s">
        <v>31</v>
      </c>
      <c r="C11" s="126">
        <f t="array" ref="C11">MEDIAN(IF(DataBase!$F$19:$F$499=$B11,DataBase!$M$19:$M$499))</f>
        <v>3</v>
      </c>
      <c r="D11" s="126">
        <f t="array" ref="D11">MEDIAN(IF(DataBase!$F$19:$F$499=$B11,DataBase!$M$19:$M$499))</f>
        <v>3</v>
      </c>
      <c r="E11" s="126">
        <f t="array" ref="E11">MEDIAN(IF(DataBase!$F$19:$F$499=$B11,DataBase!$M$19:$M$499))</f>
        <v>3</v>
      </c>
      <c r="F11" s="126">
        <f t="array" ref="F11">MEDIAN(IF(DataBase!$F$19:$F$499=$B11,DataBase!$M$19:$M$499))</f>
        <v>3</v>
      </c>
      <c r="G11" s="126">
        <f t="array" ref="G11">MEDIAN(IF(DataBase!$F$19:$F$499=$B11,DataBase!$M$19:$M$499))</f>
        <v>3</v>
      </c>
      <c r="H11" s="126">
        <f t="array" ref="H11">MEDIAN(IF(DataBase!$F$19:$F$499=$B11,DataBase!$M$19:$M$499))</f>
        <v>3</v>
      </c>
      <c r="I11" s="126">
        <f t="array" ref="I11">MEDIAN(IF(DataBase!$F$19:$F$499=$B11,DataBase!$M$19:$M$499))</f>
        <v>3</v>
      </c>
    </row>
    <row r="12" spans="2:11" ht="15.75" thickBot="1" x14ac:dyDescent="0.3">
      <c r="B12" s="57" t="s">
        <v>51</v>
      </c>
      <c r="C12" s="126">
        <f t="array" ref="C12">MEDIAN(IF(DataBase!$F$19:$F$499=$B12,DataBase!$M$19:$M$499))</f>
        <v>3</v>
      </c>
      <c r="D12" s="126">
        <f t="array" ref="D12">MEDIAN(IF(DataBase!$F$19:$F$499=$B12,DataBase!$M$19:$M$499))</f>
        <v>3</v>
      </c>
      <c r="E12" s="126">
        <f t="array" ref="E12">MEDIAN(IF(DataBase!$F$19:$F$499=$B12,DataBase!$M$19:$M$499))</f>
        <v>3</v>
      </c>
      <c r="F12" s="126">
        <f t="array" ref="F12">MEDIAN(IF(DataBase!$F$19:$F$499=$B12,DataBase!$M$19:$M$499))</f>
        <v>3</v>
      </c>
      <c r="G12" s="126">
        <f t="array" ref="G12">MEDIAN(IF(DataBase!$F$19:$F$499=$B12,DataBase!$M$19:$M$499))</f>
        <v>3</v>
      </c>
      <c r="H12" s="126">
        <f t="array" ref="H12">MEDIAN(IF(DataBase!$F$19:$F$499=$B12,DataBase!$M$19:$M$499))</f>
        <v>3</v>
      </c>
      <c r="I12" s="126">
        <f t="array" ref="I12">MEDIAN(IF(DataBase!$F$19:$F$499=$B12,DataBase!$M$19:$M$499))</f>
        <v>3</v>
      </c>
    </row>
    <row r="18" spans="2:9" ht="15.75" thickBot="1" x14ac:dyDescent="0.3"/>
    <row r="19" spans="2:9" ht="39" thickBot="1" x14ac:dyDescent="0.3">
      <c r="B19" s="59" t="s">
        <v>188</v>
      </c>
      <c r="C19" s="47" t="s">
        <v>0</v>
      </c>
      <c r="D19" s="47" t="s">
        <v>1</v>
      </c>
      <c r="E19" s="47" t="s">
        <v>2</v>
      </c>
      <c r="F19" s="47" t="s">
        <v>3</v>
      </c>
      <c r="G19" s="47" t="s">
        <v>4</v>
      </c>
      <c r="H19" s="47" t="s">
        <v>5</v>
      </c>
      <c r="I19" s="47" t="s">
        <v>6</v>
      </c>
    </row>
    <row r="20" spans="2:9" ht="15.75" thickBot="1" x14ac:dyDescent="0.3">
      <c r="B20" s="58" t="s">
        <v>37</v>
      </c>
      <c r="C20" s="126">
        <f t="array" ref="C20">MEDIAN(IF(DataBase!$G$19:$G$499=$B20,DataBase!$M$19:$M$499))</f>
        <v>3</v>
      </c>
      <c r="D20" s="126">
        <f t="array" ref="D20">MEDIAN(IF(DataBase!$G$19:$G$499=$B20,DataBase!$M$19:$M$499))</f>
        <v>3</v>
      </c>
      <c r="E20" s="126">
        <f t="array" ref="E20">MEDIAN(IF(DataBase!$G$19:$G$499=$B20,DataBase!$M$19:$M$499))</f>
        <v>3</v>
      </c>
      <c r="F20" s="126">
        <f t="array" ref="F20">MEDIAN(IF(DataBase!$G$19:$G$499=$B20,DataBase!$M$19:$M$499))</f>
        <v>3</v>
      </c>
      <c r="G20" s="126">
        <f t="array" ref="G20">MEDIAN(IF(DataBase!$G$19:$G$499=$B20,DataBase!$M$19:$M$499))</f>
        <v>3</v>
      </c>
      <c r="H20" s="126">
        <f t="array" ref="H20">MEDIAN(IF(DataBase!$G$19:$G$499=$B20,DataBase!$M$19:$M$499))</f>
        <v>3</v>
      </c>
      <c r="I20" s="126">
        <f t="array" ref="I20">MEDIAN(IF(DataBase!$G$19:$G$499=$B20,DataBase!$M$19:$M$499))</f>
        <v>3</v>
      </c>
    </row>
    <row r="21" spans="2:9" ht="15.75" thickBot="1" x14ac:dyDescent="0.3">
      <c r="B21" s="58" t="s">
        <v>38</v>
      </c>
      <c r="C21" s="126">
        <f t="array" ref="C21">MEDIAN(IF(DataBase!$G$19:$G$499=$B21,DataBase!$M$19:$M$499))</f>
        <v>3</v>
      </c>
      <c r="D21" s="126">
        <f t="array" ref="D21">MEDIAN(IF(DataBase!$G$19:$G$499=$B21,DataBase!$M$19:$M$499))</f>
        <v>3</v>
      </c>
      <c r="E21" s="126">
        <f t="array" ref="E21">MEDIAN(IF(DataBase!$G$19:$G$499=$B21,DataBase!$M$19:$M$499))</f>
        <v>3</v>
      </c>
      <c r="F21" s="126">
        <f t="array" ref="F21">MEDIAN(IF(DataBase!$G$19:$G$499=$B21,DataBase!$M$19:$M$499))</f>
        <v>3</v>
      </c>
      <c r="G21" s="126">
        <f t="array" ref="G21">MEDIAN(IF(DataBase!$G$19:$G$499=$B21,DataBase!$M$19:$M$499))</f>
        <v>3</v>
      </c>
      <c r="H21" s="126">
        <f t="array" ref="H21">MEDIAN(IF(DataBase!$G$19:$G$499=$B21,DataBase!$M$19:$M$499))</f>
        <v>3</v>
      </c>
      <c r="I21" s="126">
        <f t="array" ref="I21">MEDIAN(IF(DataBase!$G$19:$G$499=$B21,DataBase!$M$19:$M$499))</f>
        <v>3</v>
      </c>
    </row>
    <row r="22" spans="2:9" ht="15.75" thickBot="1" x14ac:dyDescent="0.3">
      <c r="B22" s="58" t="s">
        <v>39</v>
      </c>
      <c r="C22" s="126">
        <f t="array" ref="C22">MEDIAN(IF(DataBase!$G$19:$G$499=$B22,DataBase!$M$19:$M$499))</f>
        <v>3</v>
      </c>
      <c r="D22" s="126">
        <f t="array" ref="D22">MEDIAN(IF(DataBase!$G$19:$G$499=$B22,DataBase!$M$19:$M$499))</f>
        <v>3</v>
      </c>
      <c r="E22" s="126">
        <f t="array" ref="E22">MEDIAN(IF(DataBase!$G$19:$G$499=$B22,DataBase!$M$19:$M$499))</f>
        <v>3</v>
      </c>
      <c r="F22" s="126">
        <f t="array" ref="F22">MEDIAN(IF(DataBase!$G$19:$G$499=$B22,DataBase!$M$19:$M$499))</f>
        <v>3</v>
      </c>
      <c r="G22" s="126">
        <f t="array" ref="G22">MEDIAN(IF(DataBase!$G$19:$G$499=$B22,DataBase!$M$19:$M$499))</f>
        <v>3</v>
      </c>
      <c r="H22" s="126">
        <f t="array" ref="H22">MEDIAN(IF(DataBase!$G$19:$G$499=$B22,DataBase!$M$19:$M$499))</f>
        <v>3</v>
      </c>
      <c r="I22" s="126">
        <f t="array" ref="I22">MEDIAN(IF(DataBase!$G$19:$G$499=$B22,DataBase!$M$19:$M$499))</f>
        <v>3</v>
      </c>
    </row>
    <row r="23" spans="2:9" ht="15.75" thickBot="1" x14ac:dyDescent="0.3">
      <c r="B23" s="58" t="s">
        <v>40</v>
      </c>
      <c r="C23" s="126">
        <f t="array" ref="C23">MEDIAN(IF(DataBase!$G$19:$G$499=$B23,DataBase!$M$19:$M$499))</f>
        <v>3</v>
      </c>
      <c r="D23" s="126">
        <f t="array" ref="D23">MEDIAN(IF(DataBase!$G$19:$G$499=$B23,DataBase!$M$19:$M$499))</f>
        <v>3</v>
      </c>
      <c r="E23" s="126">
        <f t="array" ref="E23">MEDIAN(IF(DataBase!$G$19:$G$499=$B23,DataBase!$M$19:$M$499))</f>
        <v>3</v>
      </c>
      <c r="F23" s="126">
        <f t="array" ref="F23">MEDIAN(IF(DataBase!$G$19:$G$499=$B23,DataBase!$M$19:$M$499))</f>
        <v>3</v>
      </c>
      <c r="G23" s="126">
        <f t="array" ref="G23">MEDIAN(IF(DataBase!$G$19:$G$499=$B23,DataBase!$M$19:$M$499))</f>
        <v>3</v>
      </c>
      <c r="H23" s="126">
        <f t="array" ref="H23">MEDIAN(IF(DataBase!$G$19:$G$499=$B23,DataBase!$M$19:$M$499))</f>
        <v>3</v>
      </c>
      <c r="I23" s="126">
        <f t="array" ref="I23">MEDIAN(IF(DataBase!$G$19:$G$499=$B23,DataBase!$M$19:$M$499))</f>
        <v>3</v>
      </c>
    </row>
    <row r="24" spans="2:9" ht="15.75" thickBot="1" x14ac:dyDescent="0.3">
      <c r="B24" s="58" t="s">
        <v>41</v>
      </c>
      <c r="C24" s="126">
        <f t="array" ref="C24">MEDIAN(IF(DataBase!$G$19:$G$499=$B24,DataBase!$M$19:$M$499))</f>
        <v>3</v>
      </c>
      <c r="D24" s="126">
        <f t="array" ref="D24">MEDIAN(IF(DataBase!$G$19:$G$499=$B24,DataBase!$M$19:$M$499))</f>
        <v>3</v>
      </c>
      <c r="E24" s="126">
        <f t="array" ref="E24">MEDIAN(IF(DataBase!$G$19:$G$499=$B24,DataBase!$M$19:$M$499))</f>
        <v>3</v>
      </c>
      <c r="F24" s="126">
        <f t="array" ref="F24">MEDIAN(IF(DataBase!$G$19:$G$499=$B24,DataBase!$M$19:$M$499))</f>
        <v>3</v>
      </c>
      <c r="G24" s="126">
        <f t="array" ref="G24">MEDIAN(IF(DataBase!$G$19:$G$499=$B24,DataBase!$M$19:$M$499))</f>
        <v>3</v>
      </c>
      <c r="H24" s="126">
        <f t="array" ref="H24">MEDIAN(IF(DataBase!$G$19:$G$499=$B24,DataBase!$M$19:$M$499))</f>
        <v>3</v>
      </c>
      <c r="I24" s="126">
        <f t="array" ref="I24">MEDIAN(IF(DataBase!$G$19:$G$499=$B24,DataBase!$M$19:$M$499))</f>
        <v>3</v>
      </c>
    </row>
    <row r="25" spans="2:9" ht="15.75" thickBot="1" x14ac:dyDescent="0.3">
      <c r="B25" s="58" t="s">
        <v>42</v>
      </c>
      <c r="C25" s="126">
        <f t="array" ref="C25">MEDIAN(IF(DataBase!$G$19:$G$499=$B25,DataBase!$M$19:$M$499))</f>
        <v>3</v>
      </c>
      <c r="D25" s="126">
        <f t="array" ref="D25">MEDIAN(IF(DataBase!$G$19:$G$499=$B25,DataBase!$M$19:$M$499))</f>
        <v>3</v>
      </c>
      <c r="E25" s="126">
        <f t="array" ref="E25">MEDIAN(IF(DataBase!$G$19:$G$499=$B25,DataBase!$M$19:$M$499))</f>
        <v>3</v>
      </c>
      <c r="F25" s="126">
        <f t="array" ref="F25">MEDIAN(IF(DataBase!$G$19:$G$499=$B25,DataBase!$M$19:$M$499))</f>
        <v>3</v>
      </c>
      <c r="G25" s="126">
        <f t="array" ref="G25">MEDIAN(IF(DataBase!$G$19:$G$499=$B25,DataBase!$M$19:$M$499))</f>
        <v>3</v>
      </c>
      <c r="H25" s="126">
        <f t="array" ref="H25">MEDIAN(IF(DataBase!$G$19:$G$499=$B25,DataBase!$M$19:$M$499))</f>
        <v>3</v>
      </c>
      <c r="I25" s="126">
        <f t="array" ref="I25">MEDIAN(IF(DataBase!$G$19:$G$499=$B25,DataBase!$M$19:$M$499))</f>
        <v>3</v>
      </c>
    </row>
    <row r="26" spans="2:9" ht="15.75" thickBot="1" x14ac:dyDescent="0.3">
      <c r="B26" s="58" t="s">
        <v>43</v>
      </c>
      <c r="C26" s="126">
        <f t="array" ref="C26">MEDIAN(IF(DataBase!$G$19:$G$499=$B26,DataBase!$M$19:$M$499))</f>
        <v>3</v>
      </c>
      <c r="D26" s="126">
        <f t="array" ref="D26">MEDIAN(IF(DataBase!$G$19:$G$499=$B26,DataBase!$M$19:$M$499))</f>
        <v>3</v>
      </c>
      <c r="E26" s="126">
        <f t="array" ref="E26">MEDIAN(IF(DataBase!$G$19:$G$499=$B26,DataBase!$M$19:$M$499))</f>
        <v>3</v>
      </c>
      <c r="F26" s="126">
        <f t="array" ref="F26">MEDIAN(IF(DataBase!$G$19:$G$499=$B26,DataBase!$M$19:$M$499))</f>
        <v>3</v>
      </c>
      <c r="G26" s="126">
        <f t="array" ref="G26">MEDIAN(IF(DataBase!$G$19:$G$499=$B26,DataBase!$M$19:$M$499))</f>
        <v>3</v>
      </c>
      <c r="H26" s="126">
        <f t="array" ref="H26">MEDIAN(IF(DataBase!$G$19:$G$499=$B26,DataBase!$M$19:$M$499))</f>
        <v>3</v>
      </c>
      <c r="I26" s="126">
        <f t="array" ref="I26">MEDIAN(IF(DataBase!$G$19:$G$499=$B26,DataBase!$M$19:$M$499))</f>
        <v>3</v>
      </c>
    </row>
    <row r="27" spans="2:9" ht="15.75" thickBot="1" x14ac:dyDescent="0.3">
      <c r="B27" s="58" t="s">
        <v>44</v>
      </c>
      <c r="C27" s="126">
        <f t="array" ref="C27">MEDIAN(IF(DataBase!$G$19:$G$499=$B27,DataBase!$M$19:$M$499))</f>
        <v>3</v>
      </c>
      <c r="D27" s="126">
        <f t="array" ref="D27">MEDIAN(IF(DataBase!$G$19:$G$499=$B27,DataBase!$M$19:$M$499))</f>
        <v>3</v>
      </c>
      <c r="E27" s="126">
        <f t="array" ref="E27">MEDIAN(IF(DataBase!$G$19:$G$499=$B27,DataBase!$M$19:$M$499))</f>
        <v>3</v>
      </c>
      <c r="F27" s="126">
        <f t="array" ref="F27">MEDIAN(IF(DataBase!$G$19:$G$499=$B27,DataBase!$M$19:$M$499))</f>
        <v>3</v>
      </c>
      <c r="G27" s="126">
        <f t="array" ref="G27">MEDIAN(IF(DataBase!$G$19:$G$499=$B27,DataBase!$M$19:$M$499))</f>
        <v>3</v>
      </c>
      <c r="H27" s="126">
        <f t="array" ref="H27">MEDIAN(IF(DataBase!$G$19:$G$499=$B27,DataBase!$M$19:$M$499))</f>
        <v>3</v>
      </c>
      <c r="I27" s="126">
        <f t="array" ref="I27">MEDIAN(IF(DataBase!$G$19:$G$499=$B27,DataBase!$M$19:$M$499))</f>
        <v>3</v>
      </c>
    </row>
    <row r="28" spans="2:9" ht="15.75" thickBot="1" x14ac:dyDescent="0.3">
      <c r="B28" s="58" t="s">
        <v>45</v>
      </c>
      <c r="C28" s="126">
        <f t="array" ref="C28">MEDIAN(IF(DataBase!$G$19:$G$499=$B28,DataBase!$M$19:$M$499))</f>
        <v>3.5</v>
      </c>
      <c r="D28" s="126">
        <f t="array" ref="D28">MEDIAN(IF(DataBase!$G$19:$G$499=$B28,DataBase!$M$19:$M$499))</f>
        <v>3.5</v>
      </c>
      <c r="E28" s="126">
        <f t="array" ref="E28">MEDIAN(IF(DataBase!$G$19:$G$499=$B28,DataBase!$M$19:$M$499))</f>
        <v>3.5</v>
      </c>
      <c r="F28" s="126">
        <f t="array" ref="F28">MEDIAN(IF(DataBase!$G$19:$G$499=$B28,DataBase!$M$19:$M$499))</f>
        <v>3.5</v>
      </c>
      <c r="G28" s="126">
        <f t="array" ref="G28">MEDIAN(IF(DataBase!$G$19:$G$499=$B28,DataBase!$M$19:$M$499))</f>
        <v>3.5</v>
      </c>
      <c r="H28" s="126">
        <f t="array" ref="H28">MEDIAN(IF(DataBase!$G$19:$G$499=$B28,DataBase!$M$19:$M$499))</f>
        <v>3.5</v>
      </c>
      <c r="I28" s="126">
        <f t="array" ref="I28">MEDIAN(IF(DataBase!$G$19:$G$499=$B28,DataBase!$M$19:$M$499))</f>
        <v>3.5</v>
      </c>
    </row>
    <row r="29" spans="2:9" ht="15.75" thickBot="1" x14ac:dyDescent="0.3">
      <c r="B29" s="58" t="s">
        <v>46</v>
      </c>
      <c r="C29" s="126">
        <f t="array" ref="C29">MEDIAN(IF(DataBase!$G$19:$G$499=$B29,DataBase!$M$19:$M$499))</f>
        <v>4</v>
      </c>
      <c r="D29" s="126">
        <f t="array" ref="D29">MEDIAN(IF(DataBase!$G$19:$G$499=$B29,DataBase!$M$19:$M$499))</f>
        <v>4</v>
      </c>
      <c r="E29" s="126">
        <f t="array" ref="E29">MEDIAN(IF(DataBase!$G$19:$G$499=$B29,DataBase!$M$19:$M$499))</f>
        <v>4</v>
      </c>
      <c r="F29" s="126">
        <f t="array" ref="F29">MEDIAN(IF(DataBase!$G$19:$G$499=$B29,DataBase!$M$19:$M$499))</f>
        <v>4</v>
      </c>
      <c r="G29" s="126">
        <f t="array" ref="G29">MEDIAN(IF(DataBase!$G$19:$G$499=$B29,DataBase!$M$19:$M$499))</f>
        <v>4</v>
      </c>
      <c r="H29" s="126">
        <f t="array" ref="H29">MEDIAN(IF(DataBase!$G$19:$G$499=$B29,DataBase!$M$19:$M$499))</f>
        <v>4</v>
      </c>
      <c r="I29" s="126">
        <f t="array" ref="I29">MEDIAN(IF(DataBase!$G$19:$G$499=$B29,DataBase!$M$19:$M$499))</f>
        <v>4</v>
      </c>
    </row>
    <row r="30" spans="2:9" ht="15.75" thickBot="1" x14ac:dyDescent="0.3">
      <c r="B30" s="58" t="s">
        <v>47</v>
      </c>
      <c r="C30" s="126">
        <f t="array" ref="C30">MEDIAN(IF(DataBase!$G$19:$G$499=$B30,DataBase!$M$19:$M$499))</f>
        <v>3</v>
      </c>
      <c r="D30" s="126">
        <f t="array" ref="D30">MEDIAN(IF(DataBase!$G$19:$G$499=$B30,DataBase!$M$19:$M$499))</f>
        <v>3</v>
      </c>
      <c r="E30" s="126">
        <f t="array" ref="E30">MEDIAN(IF(DataBase!$G$19:$G$499=$B30,DataBase!$M$19:$M$499))</f>
        <v>3</v>
      </c>
      <c r="F30" s="126">
        <f t="array" ref="F30">MEDIAN(IF(DataBase!$G$19:$G$499=$B30,DataBase!$M$19:$M$499))</f>
        <v>3</v>
      </c>
      <c r="G30" s="126">
        <f t="array" ref="G30">MEDIAN(IF(DataBase!$G$19:$G$499=$B30,DataBase!$M$19:$M$499))</f>
        <v>3</v>
      </c>
      <c r="H30" s="126">
        <f t="array" ref="H30">MEDIAN(IF(DataBase!$G$19:$G$499=$B30,DataBase!$M$19:$M$499))</f>
        <v>3</v>
      </c>
      <c r="I30" s="126">
        <f t="array" ref="I30">MEDIAN(IF(DataBase!$G$19:$G$499=$B30,DataBase!$M$19:$M$499))</f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Fiche</vt:lpstr>
      <vt:lpstr>DataBase</vt:lpstr>
      <vt:lpstr>Médianes</vt:lpstr>
      <vt:lpstr>Fiche!Zone_d_impression</vt:lpstr>
    </vt:vector>
  </TitlesOfParts>
  <Company>Ministères Chargés des Affaires Sociales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Cyril MAGNAN</cp:lastModifiedBy>
  <cp:lastPrinted>2019-01-22T14:30:40Z</cp:lastPrinted>
  <dcterms:created xsi:type="dcterms:W3CDTF">2018-08-22T13:55:22Z</dcterms:created>
  <dcterms:modified xsi:type="dcterms:W3CDTF">2019-07-19T07:57:47Z</dcterms:modified>
</cp:coreProperties>
</file>

<file path=suivi_versioning.xml>16290_4
</file>