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xgastebled\Desktop\"/>
    </mc:Choice>
  </mc:AlternateContent>
  <bookViews>
    <workbookView xWindow="0" yWindow="0" windowWidth="20490" windowHeight="7755" activeTab="1"/>
  </bookViews>
  <sheets>
    <sheet name="Intro" sheetId="4" r:id="rId1"/>
    <sheet name="Fiches" sheetId="2" r:id="rId2"/>
    <sheet name="Poster" sheetId="3" r:id="rId3"/>
    <sheet name="Rapport" sheetId="1" r:id="rId4"/>
    <sheet name="Listing des TT" sheetId="7" r:id="rId5"/>
    <sheet name="Labels" sheetId="9" state="hidden" r:id="rId6"/>
    <sheet name="Calculs" sheetId="5" state="hidden" r:id="rId7"/>
  </sheets>
  <definedNames>
    <definedName name="_xlnm._FilterDatabase" localSheetId="1" hidden="1">Fiches!$A$2:$DY$52</definedName>
    <definedName name="Fiches">Fiches!$A$2:$DY$52</definedName>
    <definedName name="Fiches2">Calculs!#REF!</definedName>
    <definedName name="nbcas">Rapport!$I$9</definedName>
    <definedName name="nbecoli">Rapport!$D$105</definedName>
    <definedName name="_xlnm.Print_Area" localSheetId="0">Intro!$A$1:$J$42</definedName>
    <definedName name="_xlnm.Print_Area" localSheetId="4">'Listing des TT'!$A:$O</definedName>
    <definedName name="_xlnm.Print_Area" localSheetId="2">Poster!$A$1:$V$38</definedName>
    <definedName name="_xlnm.Print_Area" localSheetId="3">Rapport!$A:$J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3" l="1"/>
  <c r="E33" i="3"/>
  <c r="E32" i="3"/>
  <c r="E31" i="3"/>
  <c r="E30" i="3"/>
  <c r="E29" i="3"/>
  <c r="E28" i="3"/>
  <c r="E27" i="3"/>
  <c r="E26" i="3"/>
  <c r="E25" i="3"/>
  <c r="E24" i="3"/>
  <c r="E23" i="3"/>
  <c r="E22" i="3"/>
  <c r="C118" i="5"/>
  <c r="D166" i="1" s="1"/>
  <c r="CS4" i="2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S25" i="2"/>
  <c r="CS26" i="2"/>
  <c r="CS27" i="2"/>
  <c r="CS28" i="2"/>
  <c r="CS29" i="2"/>
  <c r="CS30" i="2"/>
  <c r="CS31" i="2"/>
  <c r="CS32" i="2"/>
  <c r="CS33" i="2"/>
  <c r="CS34" i="2"/>
  <c r="CS35" i="2"/>
  <c r="CS36" i="2"/>
  <c r="CS37" i="2"/>
  <c r="CS38" i="2"/>
  <c r="CS39" i="2"/>
  <c r="CS40" i="2"/>
  <c r="CS41" i="2"/>
  <c r="CS42" i="2"/>
  <c r="CS43" i="2"/>
  <c r="CS44" i="2"/>
  <c r="CS45" i="2"/>
  <c r="CS46" i="2"/>
  <c r="CS47" i="2"/>
  <c r="CS48" i="2"/>
  <c r="CS49" i="2"/>
  <c r="CS50" i="2"/>
  <c r="CS51" i="2"/>
  <c r="CS52" i="2"/>
  <c r="CL4" i="2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G33" i="2"/>
  <c r="G34" i="2"/>
  <c r="G35" i="2"/>
  <c r="G36" i="2"/>
  <c r="F72" i="1"/>
  <c r="F71" i="1"/>
  <c r="G4" i="2"/>
  <c r="CE4" i="2"/>
  <c r="CU4" i="2"/>
  <c r="G5" i="2"/>
  <c r="CE5" i="2"/>
  <c r="CU5" i="2"/>
  <c r="G6" i="2"/>
  <c r="CE6" i="2"/>
  <c r="CU6" i="2"/>
  <c r="G7" i="2"/>
  <c r="CE7" i="2"/>
  <c r="CU7" i="2"/>
  <c r="G8" i="2"/>
  <c r="CE8" i="2"/>
  <c r="CU8" i="2"/>
  <c r="G9" i="2"/>
  <c r="CE9" i="2"/>
  <c r="CU9" i="2"/>
  <c r="G10" i="2"/>
  <c r="CE10" i="2"/>
  <c r="CU10" i="2"/>
  <c r="G11" i="2"/>
  <c r="CE11" i="2"/>
  <c r="CU11" i="2"/>
  <c r="G12" i="2"/>
  <c r="CE12" i="2"/>
  <c r="CU12" i="2"/>
  <c r="G13" i="2"/>
  <c r="CE13" i="2"/>
  <c r="CU13" i="2"/>
  <c r="G14" i="2"/>
  <c r="CE14" i="2"/>
  <c r="CU14" i="2"/>
  <c r="G15" i="2"/>
  <c r="CE15" i="2"/>
  <c r="CU15" i="2"/>
  <c r="G16" i="2"/>
  <c r="CE16" i="2"/>
  <c r="CU16" i="2"/>
  <c r="G17" i="2"/>
  <c r="CE17" i="2"/>
  <c r="CU17" i="2"/>
  <c r="G18" i="2"/>
  <c r="CE18" i="2"/>
  <c r="CU18" i="2"/>
  <c r="G19" i="2"/>
  <c r="CE19" i="2"/>
  <c r="CU19" i="2"/>
  <c r="G20" i="2"/>
  <c r="CE20" i="2"/>
  <c r="CU20" i="2"/>
  <c r="G21" i="2"/>
  <c r="CE21" i="2"/>
  <c r="CU21" i="2"/>
  <c r="G22" i="2"/>
  <c r="CE22" i="2"/>
  <c r="CU22" i="2"/>
  <c r="G23" i="2"/>
  <c r="CE23" i="2"/>
  <c r="CU23" i="2"/>
  <c r="G24" i="2"/>
  <c r="CE24" i="2"/>
  <c r="CU24" i="2"/>
  <c r="G25" i="2"/>
  <c r="CE25" i="2"/>
  <c r="CU25" i="2"/>
  <c r="G26" i="2"/>
  <c r="CE26" i="2"/>
  <c r="CU26" i="2"/>
  <c r="G27" i="2"/>
  <c r="CE27" i="2"/>
  <c r="CU27" i="2"/>
  <c r="G28" i="2"/>
  <c r="CE28" i="2"/>
  <c r="CU28" i="2"/>
  <c r="G29" i="2"/>
  <c r="CE29" i="2"/>
  <c r="CU29" i="2"/>
  <c r="G30" i="2"/>
  <c r="CE30" i="2"/>
  <c r="CU30" i="2"/>
  <c r="G31" i="2"/>
  <c r="CE31" i="2"/>
  <c r="CU31" i="2"/>
  <c r="G32" i="2"/>
  <c r="CE32" i="2"/>
  <c r="CU32" i="2"/>
  <c r="CE33" i="2"/>
  <c r="CU33" i="2"/>
  <c r="CE34" i="2"/>
  <c r="CU34" i="2"/>
  <c r="CE35" i="2"/>
  <c r="CU35" i="2"/>
  <c r="CE36" i="2"/>
  <c r="CU36" i="2"/>
  <c r="G37" i="2"/>
  <c r="CE37" i="2"/>
  <c r="CU37" i="2"/>
  <c r="G38" i="2"/>
  <c r="CE38" i="2"/>
  <c r="CU38" i="2"/>
  <c r="G39" i="2"/>
  <c r="CE39" i="2"/>
  <c r="CU39" i="2"/>
  <c r="G40" i="2"/>
  <c r="CE40" i="2"/>
  <c r="CU40" i="2"/>
  <c r="G41" i="2"/>
  <c r="CE41" i="2"/>
  <c r="CU41" i="2"/>
  <c r="G42" i="2"/>
  <c r="CE42" i="2"/>
  <c r="CU42" i="2"/>
  <c r="G43" i="2"/>
  <c r="CE43" i="2"/>
  <c r="CU43" i="2"/>
  <c r="G44" i="2"/>
  <c r="CE44" i="2"/>
  <c r="CU44" i="2"/>
  <c r="G45" i="2"/>
  <c r="CE45" i="2"/>
  <c r="CU45" i="2"/>
  <c r="G46" i="2"/>
  <c r="CE46" i="2"/>
  <c r="CU46" i="2"/>
  <c r="G47" i="2"/>
  <c r="CE47" i="2"/>
  <c r="CU47" i="2"/>
  <c r="G48" i="2"/>
  <c r="CE48" i="2"/>
  <c r="CU48" i="2"/>
  <c r="G49" i="2"/>
  <c r="CE49" i="2"/>
  <c r="CU49" i="2"/>
  <c r="G50" i="2"/>
  <c r="CE50" i="2"/>
  <c r="CU50" i="2"/>
  <c r="G51" i="2"/>
  <c r="CE51" i="2"/>
  <c r="CU51" i="2"/>
  <c r="G52" i="2"/>
  <c r="CE52" i="2"/>
  <c r="CU52" i="2"/>
  <c r="I217" i="1"/>
  <c r="I216" i="1"/>
  <c r="I215" i="1"/>
  <c r="I214" i="1"/>
  <c r="I213" i="1"/>
  <c r="I212" i="1"/>
  <c r="I211" i="1"/>
  <c r="I210" i="1"/>
  <c r="I209" i="1"/>
  <c r="I208" i="1"/>
  <c r="D178" i="1"/>
  <c r="D189" i="1"/>
  <c r="D188" i="1"/>
  <c r="D187" i="1"/>
  <c r="D186" i="1"/>
  <c r="D185" i="1"/>
  <c r="D184" i="1"/>
  <c r="D183" i="1"/>
  <c r="D182" i="1"/>
  <c r="D181" i="1"/>
  <c r="D177" i="1"/>
  <c r="E170" i="1"/>
  <c r="E169" i="1"/>
  <c r="E168" i="1"/>
  <c r="C170" i="1"/>
  <c r="C169" i="1"/>
  <c r="C168" i="1"/>
  <c r="D41" i="1"/>
  <c r="D44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C29" i="5"/>
  <c r="C113" i="5"/>
  <c r="C164" i="1" s="1"/>
  <c r="CU3" i="2"/>
  <c r="C109" i="5"/>
  <c r="CS3" i="2"/>
  <c r="CL3" i="2"/>
  <c r="CE3" i="2"/>
  <c r="G3" i="2"/>
  <c r="G36" i="1" s="1"/>
  <c r="A33" i="7"/>
  <c r="E33" i="7"/>
  <c r="F33" i="7"/>
  <c r="G33" i="7"/>
  <c r="H33" i="7"/>
  <c r="I33" i="7"/>
  <c r="J33" i="7"/>
  <c r="K33" i="7"/>
  <c r="L33" i="7"/>
  <c r="M33" i="7"/>
  <c r="N33" i="7"/>
  <c r="O33" i="7"/>
  <c r="A34" i="7"/>
  <c r="D34" i="7"/>
  <c r="E34" i="7"/>
  <c r="F34" i="7"/>
  <c r="G34" i="7"/>
  <c r="H34" i="7"/>
  <c r="I34" i="7"/>
  <c r="J34" i="7"/>
  <c r="K34" i="7"/>
  <c r="L34" i="7"/>
  <c r="M34" i="7"/>
  <c r="N34" i="7"/>
  <c r="O34" i="7"/>
  <c r="A35" i="7"/>
  <c r="E35" i="7"/>
  <c r="F35" i="7"/>
  <c r="G35" i="7"/>
  <c r="H35" i="7"/>
  <c r="I35" i="7"/>
  <c r="J35" i="7"/>
  <c r="K35" i="7"/>
  <c r="L35" i="7"/>
  <c r="M35" i="7"/>
  <c r="N35" i="7"/>
  <c r="O35" i="7"/>
  <c r="A36" i="7"/>
  <c r="C36" i="7"/>
  <c r="E36" i="7"/>
  <c r="F36" i="7"/>
  <c r="G36" i="7"/>
  <c r="H36" i="7"/>
  <c r="I36" i="7"/>
  <c r="J36" i="7"/>
  <c r="K36" i="7"/>
  <c r="L36" i="7"/>
  <c r="M36" i="7"/>
  <c r="N36" i="7"/>
  <c r="O36" i="7"/>
  <c r="A37" i="7"/>
  <c r="E37" i="7"/>
  <c r="F37" i="7"/>
  <c r="G37" i="7"/>
  <c r="H37" i="7"/>
  <c r="I37" i="7"/>
  <c r="J37" i="7"/>
  <c r="K37" i="7"/>
  <c r="L37" i="7"/>
  <c r="M37" i="7"/>
  <c r="N37" i="7"/>
  <c r="O37" i="7"/>
  <c r="A38" i="7"/>
  <c r="B38" i="7"/>
  <c r="E38" i="7"/>
  <c r="F38" i="7"/>
  <c r="G38" i="7"/>
  <c r="H38" i="7"/>
  <c r="I38" i="7"/>
  <c r="J38" i="7"/>
  <c r="K38" i="7"/>
  <c r="L38" i="7"/>
  <c r="M38" i="7"/>
  <c r="N38" i="7"/>
  <c r="O38" i="7"/>
  <c r="A39" i="7"/>
  <c r="E39" i="7"/>
  <c r="F39" i="7"/>
  <c r="G39" i="7"/>
  <c r="H39" i="7"/>
  <c r="I39" i="7"/>
  <c r="J39" i="7"/>
  <c r="K39" i="7"/>
  <c r="L39" i="7"/>
  <c r="M39" i="7"/>
  <c r="N39" i="7"/>
  <c r="O39" i="7"/>
  <c r="A40" i="7"/>
  <c r="D40" i="7"/>
  <c r="E40" i="7"/>
  <c r="F40" i="7"/>
  <c r="G40" i="7"/>
  <c r="H40" i="7"/>
  <c r="I40" i="7"/>
  <c r="J40" i="7"/>
  <c r="K40" i="7"/>
  <c r="L40" i="7"/>
  <c r="M40" i="7"/>
  <c r="N40" i="7"/>
  <c r="O40" i="7"/>
  <c r="A41" i="7"/>
  <c r="E41" i="7"/>
  <c r="F41" i="7"/>
  <c r="G41" i="7"/>
  <c r="H41" i="7"/>
  <c r="I41" i="7"/>
  <c r="J41" i="7"/>
  <c r="K41" i="7"/>
  <c r="L41" i="7"/>
  <c r="M41" i="7"/>
  <c r="N41" i="7"/>
  <c r="O41" i="7"/>
  <c r="A42" i="7"/>
  <c r="C42" i="7"/>
  <c r="E42" i="7"/>
  <c r="F42" i="7"/>
  <c r="G42" i="7"/>
  <c r="H42" i="7"/>
  <c r="I42" i="7"/>
  <c r="J42" i="7"/>
  <c r="K42" i="7"/>
  <c r="L42" i="7"/>
  <c r="M42" i="7"/>
  <c r="N42" i="7"/>
  <c r="O42" i="7"/>
  <c r="A43" i="7"/>
  <c r="E43" i="7"/>
  <c r="F43" i="7"/>
  <c r="G43" i="7"/>
  <c r="H43" i="7"/>
  <c r="I43" i="7"/>
  <c r="J43" i="7"/>
  <c r="K43" i="7"/>
  <c r="L43" i="7"/>
  <c r="M43" i="7"/>
  <c r="N43" i="7"/>
  <c r="O43" i="7"/>
  <c r="A44" i="7"/>
  <c r="B44" i="7"/>
  <c r="E44" i="7"/>
  <c r="F44" i="7"/>
  <c r="G44" i="7"/>
  <c r="H44" i="7"/>
  <c r="I44" i="7"/>
  <c r="J44" i="7"/>
  <c r="K44" i="7"/>
  <c r="L44" i="7"/>
  <c r="M44" i="7"/>
  <c r="N44" i="7"/>
  <c r="O44" i="7"/>
  <c r="A45" i="7"/>
  <c r="E45" i="7"/>
  <c r="F45" i="7"/>
  <c r="G45" i="7"/>
  <c r="H45" i="7"/>
  <c r="I45" i="7"/>
  <c r="J45" i="7"/>
  <c r="K45" i="7"/>
  <c r="L45" i="7"/>
  <c r="M45" i="7"/>
  <c r="N45" i="7"/>
  <c r="O45" i="7"/>
  <c r="A46" i="7"/>
  <c r="D46" i="7"/>
  <c r="E46" i="7"/>
  <c r="F46" i="7"/>
  <c r="G46" i="7"/>
  <c r="H46" i="7"/>
  <c r="I46" i="7"/>
  <c r="J46" i="7"/>
  <c r="K46" i="7"/>
  <c r="L46" i="7"/>
  <c r="M46" i="7"/>
  <c r="N46" i="7"/>
  <c r="O46" i="7"/>
  <c r="A47" i="7"/>
  <c r="E47" i="7"/>
  <c r="F47" i="7"/>
  <c r="G47" i="7"/>
  <c r="H47" i="7"/>
  <c r="I47" i="7"/>
  <c r="J47" i="7"/>
  <c r="K47" i="7"/>
  <c r="L47" i="7"/>
  <c r="M47" i="7"/>
  <c r="N47" i="7"/>
  <c r="O47" i="7"/>
  <c r="A48" i="7"/>
  <c r="B48" i="7"/>
  <c r="E48" i="7"/>
  <c r="F48" i="7"/>
  <c r="G48" i="7"/>
  <c r="H48" i="7"/>
  <c r="I48" i="7"/>
  <c r="J48" i="7"/>
  <c r="K48" i="7"/>
  <c r="L48" i="7"/>
  <c r="M48" i="7"/>
  <c r="N48" i="7"/>
  <c r="O48" i="7"/>
  <c r="A49" i="7"/>
  <c r="E49" i="7"/>
  <c r="F49" i="7"/>
  <c r="G49" i="7"/>
  <c r="H49" i="7"/>
  <c r="I49" i="7"/>
  <c r="J49" i="7"/>
  <c r="K49" i="7"/>
  <c r="L49" i="7"/>
  <c r="M49" i="7"/>
  <c r="N49" i="7"/>
  <c r="O49" i="7"/>
  <c r="A50" i="7"/>
  <c r="D50" i="7"/>
  <c r="E50" i="7"/>
  <c r="F50" i="7"/>
  <c r="G50" i="7"/>
  <c r="H50" i="7"/>
  <c r="I50" i="7"/>
  <c r="J50" i="7"/>
  <c r="K50" i="7"/>
  <c r="L50" i="7"/>
  <c r="M50" i="7"/>
  <c r="N50" i="7"/>
  <c r="O50" i="7"/>
  <c r="A51" i="7"/>
  <c r="E51" i="7"/>
  <c r="F51" i="7"/>
  <c r="G51" i="7"/>
  <c r="H51" i="7"/>
  <c r="I51" i="7"/>
  <c r="J51" i="7"/>
  <c r="K51" i="7"/>
  <c r="L51" i="7"/>
  <c r="M51" i="7"/>
  <c r="N51" i="7"/>
  <c r="O51" i="7"/>
  <c r="A52" i="7"/>
  <c r="C52" i="7"/>
  <c r="E52" i="7"/>
  <c r="F52" i="7"/>
  <c r="G52" i="7"/>
  <c r="H52" i="7"/>
  <c r="I52" i="7"/>
  <c r="J52" i="7"/>
  <c r="K52" i="7"/>
  <c r="L52" i="7"/>
  <c r="M52" i="7"/>
  <c r="N52" i="7"/>
  <c r="O52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K3" i="7"/>
  <c r="F3" i="7"/>
  <c r="E3" i="7"/>
  <c r="D101" i="1"/>
  <c r="C106" i="5"/>
  <c r="C34" i="7"/>
  <c r="B47" i="7"/>
  <c r="B46" i="7"/>
  <c r="D35" i="7"/>
  <c r="B34" i="7"/>
  <c r="D51" i="7"/>
  <c r="D48" i="7"/>
  <c r="D44" i="7"/>
  <c r="C48" i="7"/>
  <c r="C46" i="7"/>
  <c r="C44" i="7"/>
  <c r="B37" i="7"/>
  <c r="B49" i="7"/>
  <c r="D45" i="7"/>
  <c r="B36" i="7"/>
  <c r="D36" i="7"/>
  <c r="C50" i="7"/>
  <c r="B40" i="7"/>
  <c r="C40" i="7"/>
  <c r="D38" i="7"/>
  <c r="C38" i="7"/>
  <c r="B52" i="7"/>
  <c r="D52" i="7"/>
  <c r="B50" i="7"/>
  <c r="D42" i="7"/>
  <c r="B42" i="7"/>
  <c r="C33" i="7"/>
  <c r="J64" i="1"/>
  <c r="J63" i="1"/>
  <c r="I64" i="1"/>
  <c r="I63" i="1"/>
  <c r="D63" i="1"/>
  <c r="C75" i="5"/>
  <c r="C12" i="5"/>
  <c r="D26" i="1" s="1"/>
  <c r="C11" i="5"/>
  <c r="D25" i="1" s="1"/>
  <c r="C10" i="5"/>
  <c r="D24" i="1" s="1"/>
  <c r="C9" i="5"/>
  <c r="D23" i="1" s="1"/>
  <c r="C8" i="5"/>
  <c r="D22" i="1" s="1"/>
  <c r="C7" i="5"/>
  <c r="D21" i="1" s="1"/>
  <c r="C9" i="1"/>
  <c r="C10" i="1" s="1"/>
  <c r="C25" i="5"/>
  <c r="C5" i="5"/>
  <c r="H89" i="5"/>
  <c r="J89" i="5" s="1"/>
  <c r="H79" i="5"/>
  <c r="C79" i="5"/>
  <c r="D107" i="1" s="1"/>
  <c r="D103" i="1"/>
  <c r="C2" i="1"/>
  <c r="L1" i="3" s="1"/>
  <c r="D18" i="1"/>
  <c r="C18" i="1"/>
  <c r="A16" i="3"/>
  <c r="F217" i="1"/>
  <c r="F216" i="1"/>
  <c r="F215" i="1"/>
  <c r="F214" i="1"/>
  <c r="F213" i="1"/>
  <c r="F212" i="1"/>
  <c r="F211" i="1"/>
  <c r="F210" i="1"/>
  <c r="F209" i="1"/>
  <c r="F208" i="1"/>
  <c r="C112" i="5"/>
  <c r="C163" i="1" s="1"/>
  <c r="I103" i="5"/>
  <c r="C103" i="5" s="1"/>
  <c r="J85" i="1"/>
  <c r="I101" i="5"/>
  <c r="C101" i="5"/>
  <c r="J83" i="1" s="1"/>
  <c r="I99" i="5"/>
  <c r="C99" i="5" s="1"/>
  <c r="J81" i="1"/>
  <c r="I97" i="5"/>
  <c r="C97" i="5"/>
  <c r="J79" i="1" s="1"/>
  <c r="I95" i="5"/>
  <c r="C95" i="5" s="1"/>
  <c r="G102" i="5"/>
  <c r="C102" i="5" s="1"/>
  <c r="J84" i="1" s="1"/>
  <c r="G100" i="5"/>
  <c r="C100" i="5"/>
  <c r="J82" i="1" s="1"/>
  <c r="G98" i="5"/>
  <c r="C98" i="5" s="1"/>
  <c r="J80" i="1" s="1"/>
  <c r="G96" i="5"/>
  <c r="C96" i="5"/>
  <c r="G94" i="5"/>
  <c r="C94" i="5"/>
  <c r="J76" i="1" s="1"/>
  <c r="C159" i="1"/>
  <c r="A4" i="7"/>
  <c r="G4" i="7"/>
  <c r="H4" i="7"/>
  <c r="I4" i="7"/>
  <c r="J4" i="7"/>
  <c r="L4" i="7"/>
  <c r="M4" i="7"/>
  <c r="N4" i="7"/>
  <c r="O4" i="7"/>
  <c r="A5" i="7"/>
  <c r="C5" i="7" s="1"/>
  <c r="G5" i="7"/>
  <c r="H5" i="7"/>
  <c r="I5" i="7"/>
  <c r="J5" i="7"/>
  <c r="L5" i="7"/>
  <c r="M5" i="7"/>
  <c r="N5" i="7"/>
  <c r="O5" i="7"/>
  <c r="A6" i="7"/>
  <c r="G6" i="7"/>
  <c r="H6" i="7"/>
  <c r="I6" i="7"/>
  <c r="J6" i="7"/>
  <c r="L6" i="7"/>
  <c r="M6" i="7"/>
  <c r="N6" i="7"/>
  <c r="O6" i="7"/>
  <c r="A7" i="7"/>
  <c r="C7" i="7" s="1"/>
  <c r="G7" i="7"/>
  <c r="H7" i="7"/>
  <c r="I7" i="7"/>
  <c r="J7" i="7"/>
  <c r="L7" i="7"/>
  <c r="M7" i="7"/>
  <c r="N7" i="7"/>
  <c r="O7" i="7"/>
  <c r="A8" i="7"/>
  <c r="G8" i="7"/>
  <c r="H8" i="7"/>
  <c r="I8" i="7"/>
  <c r="J8" i="7"/>
  <c r="L8" i="7"/>
  <c r="M8" i="7"/>
  <c r="N8" i="7"/>
  <c r="O8" i="7"/>
  <c r="A9" i="7"/>
  <c r="C9" i="7" s="1"/>
  <c r="G9" i="7"/>
  <c r="H9" i="7"/>
  <c r="I9" i="7"/>
  <c r="J9" i="7"/>
  <c r="L9" i="7"/>
  <c r="M9" i="7"/>
  <c r="N9" i="7"/>
  <c r="O9" i="7"/>
  <c r="A10" i="7"/>
  <c r="G10" i="7"/>
  <c r="H10" i="7"/>
  <c r="I10" i="7"/>
  <c r="J10" i="7"/>
  <c r="L10" i="7"/>
  <c r="M10" i="7"/>
  <c r="N10" i="7"/>
  <c r="O10" i="7"/>
  <c r="A11" i="7"/>
  <c r="C11" i="7" s="1"/>
  <c r="G11" i="7"/>
  <c r="H11" i="7"/>
  <c r="I11" i="7"/>
  <c r="J11" i="7"/>
  <c r="L11" i="7"/>
  <c r="M11" i="7"/>
  <c r="N11" i="7"/>
  <c r="O11" i="7"/>
  <c r="A12" i="7"/>
  <c r="C12" i="7" s="1"/>
  <c r="G12" i="7"/>
  <c r="H12" i="7"/>
  <c r="I12" i="7"/>
  <c r="J12" i="7"/>
  <c r="L12" i="7"/>
  <c r="M12" i="7"/>
  <c r="N12" i="7"/>
  <c r="O12" i="7"/>
  <c r="A13" i="7"/>
  <c r="C13" i="7" s="1"/>
  <c r="G13" i="7"/>
  <c r="H13" i="7"/>
  <c r="I13" i="7"/>
  <c r="J13" i="7"/>
  <c r="L13" i="7"/>
  <c r="M13" i="7"/>
  <c r="N13" i="7"/>
  <c r="O13" i="7"/>
  <c r="A14" i="7"/>
  <c r="G14" i="7"/>
  <c r="H14" i="7"/>
  <c r="I14" i="7"/>
  <c r="J14" i="7"/>
  <c r="L14" i="7"/>
  <c r="M14" i="7"/>
  <c r="N14" i="7"/>
  <c r="O14" i="7"/>
  <c r="A15" i="7"/>
  <c r="C15" i="7" s="1"/>
  <c r="G15" i="7"/>
  <c r="H15" i="7"/>
  <c r="I15" i="7"/>
  <c r="J15" i="7"/>
  <c r="L15" i="7"/>
  <c r="M15" i="7"/>
  <c r="N15" i="7"/>
  <c r="O15" i="7"/>
  <c r="A16" i="7"/>
  <c r="G16" i="7"/>
  <c r="H16" i="7"/>
  <c r="I16" i="7"/>
  <c r="J16" i="7"/>
  <c r="L16" i="7"/>
  <c r="M16" i="7"/>
  <c r="N16" i="7"/>
  <c r="O16" i="7"/>
  <c r="A17" i="7"/>
  <c r="C17" i="7" s="1"/>
  <c r="G17" i="7"/>
  <c r="H17" i="7"/>
  <c r="I17" i="7"/>
  <c r="J17" i="7"/>
  <c r="L17" i="7"/>
  <c r="M17" i="7"/>
  <c r="N17" i="7"/>
  <c r="O17" i="7"/>
  <c r="A18" i="7"/>
  <c r="G18" i="7"/>
  <c r="H18" i="7"/>
  <c r="I18" i="7"/>
  <c r="J18" i="7"/>
  <c r="L18" i="7"/>
  <c r="M18" i="7"/>
  <c r="N18" i="7"/>
  <c r="O18" i="7"/>
  <c r="A19" i="7"/>
  <c r="C19" i="7" s="1"/>
  <c r="G19" i="7"/>
  <c r="H19" i="7"/>
  <c r="I19" i="7"/>
  <c r="J19" i="7"/>
  <c r="L19" i="7"/>
  <c r="M19" i="7"/>
  <c r="N19" i="7"/>
  <c r="O19" i="7"/>
  <c r="A20" i="7"/>
  <c r="G20" i="7"/>
  <c r="H20" i="7"/>
  <c r="I20" i="7"/>
  <c r="J20" i="7"/>
  <c r="L20" i="7"/>
  <c r="M20" i="7"/>
  <c r="N20" i="7"/>
  <c r="O20" i="7"/>
  <c r="A21" i="7"/>
  <c r="C21" i="7" s="1"/>
  <c r="G21" i="7"/>
  <c r="H21" i="7"/>
  <c r="I21" i="7"/>
  <c r="J21" i="7"/>
  <c r="L21" i="7"/>
  <c r="M21" i="7"/>
  <c r="N21" i="7"/>
  <c r="O21" i="7"/>
  <c r="A22" i="7"/>
  <c r="G22" i="7"/>
  <c r="H22" i="7"/>
  <c r="I22" i="7"/>
  <c r="J22" i="7"/>
  <c r="L22" i="7"/>
  <c r="M22" i="7"/>
  <c r="N22" i="7"/>
  <c r="O22" i="7"/>
  <c r="A23" i="7"/>
  <c r="C23" i="7" s="1"/>
  <c r="G23" i="7"/>
  <c r="H23" i="7"/>
  <c r="I23" i="7"/>
  <c r="J23" i="7"/>
  <c r="L23" i="7"/>
  <c r="M23" i="7"/>
  <c r="N23" i="7"/>
  <c r="O23" i="7"/>
  <c r="A24" i="7"/>
  <c r="C24" i="7" s="1"/>
  <c r="G24" i="7"/>
  <c r="H24" i="7"/>
  <c r="I24" i="7"/>
  <c r="J24" i="7"/>
  <c r="L24" i="7"/>
  <c r="M24" i="7"/>
  <c r="N24" i="7"/>
  <c r="O24" i="7"/>
  <c r="A25" i="7"/>
  <c r="C25" i="7" s="1"/>
  <c r="G25" i="7"/>
  <c r="H25" i="7"/>
  <c r="I25" i="7"/>
  <c r="J25" i="7"/>
  <c r="L25" i="7"/>
  <c r="M25" i="7"/>
  <c r="N25" i="7"/>
  <c r="O25" i="7"/>
  <c r="A26" i="7"/>
  <c r="G26" i="7"/>
  <c r="H26" i="7"/>
  <c r="I26" i="7"/>
  <c r="J26" i="7"/>
  <c r="L26" i="7"/>
  <c r="M26" i="7"/>
  <c r="N26" i="7"/>
  <c r="O26" i="7"/>
  <c r="A27" i="7"/>
  <c r="C27" i="7" s="1"/>
  <c r="G27" i="7"/>
  <c r="H27" i="7"/>
  <c r="I27" i="7"/>
  <c r="J27" i="7"/>
  <c r="L27" i="7"/>
  <c r="M27" i="7"/>
  <c r="N27" i="7"/>
  <c r="O27" i="7"/>
  <c r="A28" i="7"/>
  <c r="G28" i="7"/>
  <c r="H28" i="7"/>
  <c r="I28" i="7"/>
  <c r="J28" i="7"/>
  <c r="L28" i="7"/>
  <c r="M28" i="7"/>
  <c r="N28" i="7"/>
  <c r="O28" i="7"/>
  <c r="A29" i="7"/>
  <c r="C29" i="7" s="1"/>
  <c r="G29" i="7"/>
  <c r="H29" i="7"/>
  <c r="I29" i="7"/>
  <c r="J29" i="7"/>
  <c r="L29" i="7"/>
  <c r="M29" i="7"/>
  <c r="N29" i="7"/>
  <c r="O29" i="7"/>
  <c r="A30" i="7"/>
  <c r="G30" i="7"/>
  <c r="H30" i="7"/>
  <c r="I30" i="7"/>
  <c r="J30" i="7"/>
  <c r="L30" i="7"/>
  <c r="M30" i="7"/>
  <c r="N30" i="7"/>
  <c r="O30" i="7"/>
  <c r="A31" i="7"/>
  <c r="C31" i="7" s="1"/>
  <c r="G31" i="7"/>
  <c r="H31" i="7"/>
  <c r="I31" i="7"/>
  <c r="J31" i="7"/>
  <c r="L31" i="7"/>
  <c r="M31" i="7"/>
  <c r="N31" i="7"/>
  <c r="O31" i="7"/>
  <c r="A32" i="7"/>
  <c r="B32" i="7" s="1"/>
  <c r="G32" i="7"/>
  <c r="H32" i="7"/>
  <c r="I32" i="7"/>
  <c r="J32" i="7"/>
  <c r="L32" i="7"/>
  <c r="M32" i="7"/>
  <c r="N32" i="7"/>
  <c r="O32" i="7"/>
  <c r="J3" i="7"/>
  <c r="I3" i="7"/>
  <c r="H3" i="7"/>
  <c r="G3" i="7"/>
  <c r="O3" i="7"/>
  <c r="N3" i="7"/>
  <c r="M3" i="7"/>
  <c r="L3" i="7"/>
  <c r="A3" i="7"/>
  <c r="B3" i="7" s="1"/>
  <c r="D137" i="1"/>
  <c r="I16" i="3" s="1"/>
  <c r="D136" i="1"/>
  <c r="D134" i="1"/>
  <c r="I13" i="3" s="1"/>
  <c r="D130" i="1"/>
  <c r="N90" i="5"/>
  <c r="R90" i="5" s="1"/>
  <c r="E90" i="5" s="1"/>
  <c r="G118" i="1" s="1"/>
  <c r="L89" i="5"/>
  <c r="E89" i="5" s="1"/>
  <c r="G117" i="1" s="1"/>
  <c r="N88" i="5"/>
  <c r="R88" i="5"/>
  <c r="E88" i="5" s="1"/>
  <c r="G116" i="1"/>
  <c r="H87" i="5"/>
  <c r="L87" i="5"/>
  <c r="E87" i="5" s="1"/>
  <c r="G115" i="1" s="1"/>
  <c r="N86" i="5"/>
  <c r="R86" i="5"/>
  <c r="E86" i="5" s="1"/>
  <c r="G114" i="1"/>
  <c r="H85" i="5"/>
  <c r="J85" i="5"/>
  <c r="D85" i="5" s="1"/>
  <c r="E113" i="1" s="1"/>
  <c r="N84" i="5"/>
  <c r="R84" i="5"/>
  <c r="E84" i="5" s="1"/>
  <c r="G112" i="1"/>
  <c r="H83" i="5"/>
  <c r="C83" i="5"/>
  <c r="D111" i="1" s="1"/>
  <c r="N82" i="5"/>
  <c r="R82" i="5" s="1"/>
  <c r="E82" i="5"/>
  <c r="G110" i="1" s="1"/>
  <c r="H81" i="5"/>
  <c r="C81" i="5" s="1"/>
  <c r="D109" i="1"/>
  <c r="N80" i="5"/>
  <c r="R80" i="5"/>
  <c r="E80" i="5" s="1"/>
  <c r="G108" i="1" s="1"/>
  <c r="F108" i="1" s="1"/>
  <c r="D59" i="1"/>
  <c r="C123" i="1"/>
  <c r="C121" i="1"/>
  <c r="V20" i="3"/>
  <c r="D131" i="1"/>
  <c r="I10" i="3" s="1"/>
  <c r="I58" i="5"/>
  <c r="F69" i="5"/>
  <c r="I85" i="1" s="1"/>
  <c r="G58" i="5"/>
  <c r="E69" i="5"/>
  <c r="E58" i="5"/>
  <c r="D69" i="5"/>
  <c r="G85" i="1" s="1"/>
  <c r="C58" i="5"/>
  <c r="C69" i="5"/>
  <c r="I56" i="5"/>
  <c r="F68" i="5"/>
  <c r="I84" i="1" s="1"/>
  <c r="G56" i="5"/>
  <c r="E68" i="5"/>
  <c r="H84" i="1" s="1"/>
  <c r="E56" i="5"/>
  <c r="D68" i="5"/>
  <c r="G84" i="1" s="1"/>
  <c r="C56" i="5"/>
  <c r="C68" i="5"/>
  <c r="F84" i="1" s="1"/>
  <c r="I54" i="5"/>
  <c r="F67" i="5"/>
  <c r="I83" i="1" s="1"/>
  <c r="G54" i="5"/>
  <c r="E67" i="5"/>
  <c r="H83" i="1" s="1"/>
  <c r="E54" i="5"/>
  <c r="D67" i="5"/>
  <c r="G83" i="1" s="1"/>
  <c r="C54" i="5"/>
  <c r="C67" i="5"/>
  <c r="I52" i="5"/>
  <c r="F66" i="5"/>
  <c r="I82" i="1" s="1"/>
  <c r="G52" i="5"/>
  <c r="E66" i="5"/>
  <c r="H82" i="1" s="1"/>
  <c r="E52" i="5"/>
  <c r="D66" i="5"/>
  <c r="C52" i="5"/>
  <c r="C66" i="5"/>
  <c r="F82" i="1" s="1"/>
  <c r="I50" i="5"/>
  <c r="F65" i="5"/>
  <c r="G50" i="5"/>
  <c r="E65" i="5"/>
  <c r="E50" i="5"/>
  <c r="D65" i="5"/>
  <c r="G81" i="1" s="1"/>
  <c r="C50" i="5"/>
  <c r="C65" i="5"/>
  <c r="F81" i="1" s="1"/>
  <c r="I48" i="5"/>
  <c r="F64" i="5"/>
  <c r="I80" i="1" s="1"/>
  <c r="G48" i="5"/>
  <c r="E64" i="5"/>
  <c r="H80" i="1" s="1"/>
  <c r="E48" i="5"/>
  <c r="D64" i="5"/>
  <c r="G80" i="1" s="1"/>
  <c r="C48" i="5"/>
  <c r="C64" i="5"/>
  <c r="F80" i="1" s="1"/>
  <c r="I46" i="5"/>
  <c r="F63" i="5"/>
  <c r="I79" i="1" s="1"/>
  <c r="G46" i="5"/>
  <c r="E63" i="5"/>
  <c r="H79" i="1" s="1"/>
  <c r="E46" i="5"/>
  <c r="D63" i="5"/>
  <c r="G79" i="1" s="1"/>
  <c r="C46" i="5"/>
  <c r="C63" i="5"/>
  <c r="I44" i="5"/>
  <c r="F62" i="5"/>
  <c r="I78" i="1" s="1"/>
  <c r="G44" i="5"/>
  <c r="E62" i="5"/>
  <c r="H78" i="1" s="1"/>
  <c r="E44" i="5"/>
  <c r="D62" i="5"/>
  <c r="C44" i="5"/>
  <c r="C62" i="5"/>
  <c r="F78" i="1" s="1"/>
  <c r="I42" i="5"/>
  <c r="F61" i="5"/>
  <c r="G42" i="5"/>
  <c r="E61" i="5"/>
  <c r="E42" i="5"/>
  <c r="D61" i="5"/>
  <c r="G77" i="1" s="1"/>
  <c r="C42" i="5"/>
  <c r="C61" i="5"/>
  <c r="F77" i="1" s="1"/>
  <c r="I40" i="5"/>
  <c r="F60" i="5"/>
  <c r="I76" i="1" s="1"/>
  <c r="G40" i="5"/>
  <c r="E60" i="5"/>
  <c r="H76" i="1" s="1"/>
  <c r="E40" i="5"/>
  <c r="D60" i="5"/>
  <c r="G76" i="1" s="1"/>
  <c r="C40" i="5"/>
  <c r="C60" i="5"/>
  <c r="D85" i="1"/>
  <c r="U18" i="3"/>
  <c r="V18" i="3" s="1"/>
  <c r="D77" i="1"/>
  <c r="U10" i="3"/>
  <c r="V10" i="3" s="1"/>
  <c r="D78" i="1"/>
  <c r="U11" i="3"/>
  <c r="V11" i="3" s="1"/>
  <c r="D79" i="1"/>
  <c r="U12" i="3"/>
  <c r="D80" i="1"/>
  <c r="U13" i="3"/>
  <c r="V13" i="3" s="1"/>
  <c r="D81" i="1"/>
  <c r="U14" i="3"/>
  <c r="D82" i="1"/>
  <c r="U15" i="3"/>
  <c r="D83" i="1"/>
  <c r="U16" i="3"/>
  <c r="D84" i="1"/>
  <c r="U17" i="3"/>
  <c r="V17" i="3" s="1"/>
  <c r="D76" i="1"/>
  <c r="D67" i="1"/>
  <c r="E67" i="1" s="1"/>
  <c r="D68" i="1"/>
  <c r="D132" i="1"/>
  <c r="I11" i="3" s="1"/>
  <c r="D133" i="1"/>
  <c r="D135" i="1"/>
  <c r="F76" i="1"/>
  <c r="B15" i="7"/>
  <c r="B27" i="7"/>
  <c r="B31" i="7"/>
  <c r="D20" i="7"/>
  <c r="J12" i="3"/>
  <c r="I12" i="3"/>
  <c r="AH12" i="3"/>
  <c r="J11" i="3"/>
  <c r="J15" i="3"/>
  <c r="I15" i="3"/>
  <c r="AH15" i="3"/>
  <c r="D105" i="1"/>
  <c r="U9" i="3"/>
  <c r="AH10" i="3"/>
  <c r="D24" i="7"/>
  <c r="B19" i="7"/>
  <c r="I14" i="3"/>
  <c r="I160" i="1"/>
  <c r="J9" i="3"/>
  <c r="I9" i="3"/>
  <c r="AH9" i="3"/>
  <c r="B24" i="7"/>
  <c r="B23" i="7"/>
  <c r="B12" i="7"/>
  <c r="B11" i="7"/>
  <c r="D12" i="7"/>
  <c r="D4" i="7"/>
  <c r="C4" i="7"/>
  <c r="D3" i="7"/>
  <c r="C3" i="7"/>
  <c r="B8" i="7"/>
  <c r="B7" i="7"/>
  <c r="B4" i="7"/>
  <c r="C80" i="5"/>
  <c r="D108" i="1"/>
  <c r="C88" i="5"/>
  <c r="D116" i="1"/>
  <c r="C84" i="5"/>
  <c r="D112" i="1"/>
  <c r="D22" i="7"/>
  <c r="D10" i="7"/>
  <c r="B29" i="7"/>
  <c r="B25" i="7"/>
  <c r="B21" i="7"/>
  <c r="B17" i="7"/>
  <c r="B13" i="7"/>
  <c r="B9" i="7"/>
  <c r="B5" i="7"/>
  <c r="D18" i="7"/>
  <c r="D31" i="7"/>
  <c r="D29" i="7"/>
  <c r="D27" i="7"/>
  <c r="D25" i="7"/>
  <c r="D23" i="7"/>
  <c r="D21" i="7"/>
  <c r="D19" i="7"/>
  <c r="D17" i="7"/>
  <c r="D15" i="7"/>
  <c r="D13" i="7"/>
  <c r="D11" i="7"/>
  <c r="D9" i="7"/>
  <c r="D7" i="7"/>
  <c r="D5" i="7"/>
  <c r="C89" i="5"/>
  <c r="D117" i="1" s="1"/>
  <c r="C86" i="5"/>
  <c r="D114" i="1" s="1"/>
  <c r="C87" i="5"/>
  <c r="D115" i="1" s="1"/>
  <c r="C85" i="5"/>
  <c r="D113" i="1" s="1"/>
  <c r="C82" i="5"/>
  <c r="D110" i="1" s="1"/>
  <c r="C90" i="5"/>
  <c r="D118" i="1" s="1"/>
  <c r="P90" i="5"/>
  <c r="D90" i="5" s="1"/>
  <c r="E118" i="1" s="1"/>
  <c r="F118" i="1" s="1"/>
  <c r="L81" i="5"/>
  <c r="E81" i="5"/>
  <c r="G109" i="1" s="1"/>
  <c r="P86" i="5"/>
  <c r="D86" i="5" s="1"/>
  <c r="E114" i="1" s="1"/>
  <c r="F114" i="1" s="1"/>
  <c r="J81" i="5"/>
  <c r="D81" i="5"/>
  <c r="E109" i="1" s="1"/>
  <c r="L85" i="5"/>
  <c r="E85" i="5" s="1"/>
  <c r="G113" i="1" s="1"/>
  <c r="F113" i="1" s="1"/>
  <c r="J79" i="5"/>
  <c r="D79" i="5"/>
  <c r="E107" i="1" s="1"/>
  <c r="P82" i="5"/>
  <c r="D82" i="5" s="1"/>
  <c r="E110" i="1" s="1"/>
  <c r="F110" i="1" s="1"/>
  <c r="D89" i="5"/>
  <c r="E117" i="1" s="1"/>
  <c r="F117" i="1" s="1"/>
  <c r="L79" i="5"/>
  <c r="E79" i="5"/>
  <c r="G107" i="1" s="1"/>
  <c r="J83" i="5"/>
  <c r="D83" i="5" s="1"/>
  <c r="E111" i="1" s="1"/>
  <c r="F111" i="1" s="1"/>
  <c r="J87" i="5"/>
  <c r="D87" i="5"/>
  <c r="E115" i="1" s="1"/>
  <c r="L83" i="5"/>
  <c r="E83" i="5" s="1"/>
  <c r="G111" i="1" s="1"/>
  <c r="P80" i="5"/>
  <c r="D80" i="5"/>
  <c r="E108" i="1" s="1"/>
  <c r="P84" i="5"/>
  <c r="D84" i="5" s="1"/>
  <c r="E112" i="1" s="1"/>
  <c r="F112" i="1" s="1"/>
  <c r="P88" i="5"/>
  <c r="D88" i="5"/>
  <c r="E116" i="1" s="1"/>
  <c r="H85" i="1"/>
  <c r="F79" i="1"/>
  <c r="F83" i="1"/>
  <c r="F85" i="1"/>
  <c r="G78" i="1"/>
  <c r="G82" i="1"/>
  <c r="H77" i="1"/>
  <c r="H81" i="1"/>
  <c r="I77" i="1"/>
  <c r="I81" i="1"/>
  <c r="H28" i="1"/>
  <c r="A17" i="3" s="1"/>
  <c r="C28" i="1"/>
  <c r="G35" i="1"/>
  <c r="H35" i="1" s="1"/>
  <c r="G33" i="1"/>
  <c r="G34" i="1"/>
  <c r="C39" i="1"/>
  <c r="F116" i="1"/>
  <c r="F115" i="1"/>
  <c r="F109" i="1"/>
  <c r="F107" i="1"/>
  <c r="E20" i="3"/>
  <c r="L20" i="5"/>
  <c r="C20" i="5" s="1"/>
  <c r="I19" i="5"/>
  <c r="C19" i="5" s="1"/>
  <c r="F18" i="5"/>
  <c r="C18" i="5" s="1"/>
  <c r="L17" i="5"/>
  <c r="C17" i="5" s="1"/>
  <c r="I16" i="5"/>
  <c r="C16" i="5" s="1"/>
  <c r="F15" i="5"/>
  <c r="C15" i="5" s="1"/>
  <c r="D16" i="1"/>
  <c r="G37" i="1" s="1"/>
  <c r="H37" i="1" s="1"/>
  <c r="D15" i="1"/>
  <c r="I9" i="1"/>
  <c r="E181" i="1"/>
  <c r="E178" i="1"/>
  <c r="D168" i="1"/>
  <c r="D169" i="1"/>
  <c r="D170" i="1"/>
  <c r="U5" i="3"/>
  <c r="E57" i="1"/>
  <c r="F22" i="3"/>
  <c r="V9" i="3"/>
  <c r="D39" i="1"/>
  <c r="F32" i="3"/>
  <c r="F23" i="3"/>
  <c r="L5" i="3"/>
  <c r="F29" i="3"/>
  <c r="F30" i="3"/>
  <c r="F33" i="3"/>
  <c r="F24" i="3"/>
  <c r="F28" i="3"/>
  <c r="F27" i="3"/>
  <c r="F103" i="1"/>
  <c r="V22" i="3"/>
  <c r="E103" i="1"/>
  <c r="V16" i="3"/>
  <c r="V12" i="3"/>
  <c r="M22" i="3"/>
  <c r="V14" i="3"/>
  <c r="V15" i="3"/>
  <c r="F34" i="3"/>
  <c r="F26" i="3"/>
  <c r="F25" i="3"/>
  <c r="F31" i="3"/>
  <c r="E177" i="1"/>
  <c r="H209" i="1"/>
  <c r="G209" i="1"/>
  <c r="H213" i="1"/>
  <c r="G213" i="1"/>
  <c r="H217" i="1"/>
  <c r="G217" i="1"/>
  <c r="H210" i="1"/>
  <c r="G210" i="1"/>
  <c r="H214" i="1"/>
  <c r="G214" i="1"/>
  <c r="H208" i="1"/>
  <c r="G208" i="1"/>
  <c r="H211" i="1"/>
  <c r="G211" i="1"/>
  <c r="H215" i="1"/>
  <c r="G215" i="1"/>
  <c r="H212" i="1"/>
  <c r="G212" i="1"/>
  <c r="H216" i="1"/>
  <c r="G216" i="1"/>
  <c r="E134" i="1"/>
  <c r="E183" i="1"/>
  <c r="E187" i="1"/>
  <c r="E189" i="1"/>
  <c r="E184" i="1"/>
  <c r="E188" i="1"/>
  <c r="E185" i="1"/>
  <c r="E182" i="1"/>
  <c r="E186" i="1"/>
  <c r="E101" i="1"/>
  <c r="D121" i="1"/>
  <c r="D123" i="1"/>
  <c r="E82" i="1"/>
  <c r="E84" i="1"/>
  <c r="E79" i="1"/>
  <c r="E78" i="1"/>
  <c r="E80" i="1"/>
  <c r="E81" i="1"/>
  <c r="E85" i="1"/>
  <c r="E77" i="1"/>
  <c r="E83" i="1"/>
  <c r="E76" i="1"/>
  <c r="G71" i="1"/>
  <c r="G72" i="1"/>
  <c r="E68" i="1"/>
  <c r="D62" i="1"/>
  <c r="E63" i="1"/>
  <c r="E136" i="1"/>
  <c r="E130" i="1"/>
  <c r="E132" i="1"/>
  <c r="E137" i="1"/>
  <c r="E133" i="1"/>
  <c r="E131" i="1"/>
  <c r="E55" i="1"/>
  <c r="E47" i="1"/>
  <c r="E50" i="1"/>
  <c r="E56" i="1"/>
  <c r="E53" i="1"/>
  <c r="E46" i="1"/>
  <c r="E48" i="1"/>
  <c r="E52" i="1"/>
  <c r="E51" i="1"/>
  <c r="E45" i="1"/>
  <c r="E44" i="1"/>
  <c r="E49" i="1"/>
  <c r="E54" i="1"/>
  <c r="D28" i="1"/>
  <c r="H36" i="1"/>
  <c r="E25" i="1"/>
  <c r="H34" i="1"/>
  <c r="H33" i="1"/>
  <c r="E23" i="1"/>
  <c r="E21" i="1"/>
  <c r="E24" i="1"/>
  <c r="E22" i="1"/>
  <c r="E26" i="1"/>
  <c r="E15" i="1"/>
  <c r="E62" i="1"/>
  <c r="M20" i="3"/>
  <c r="J14" i="3" l="1"/>
  <c r="AH14" i="3"/>
  <c r="E16" i="1"/>
  <c r="E135" i="1"/>
  <c r="I28" i="1"/>
  <c r="J10" i="3"/>
  <c r="AH11" i="3"/>
  <c r="J13" i="3"/>
  <c r="AH13" i="3"/>
  <c r="J16" i="3"/>
  <c r="AH16" i="3"/>
  <c r="C32" i="7"/>
  <c r="D32" i="7"/>
  <c r="C30" i="7"/>
  <c r="B30" i="7"/>
  <c r="D30" i="7"/>
  <c r="C28" i="7"/>
  <c r="B28" i="7"/>
  <c r="D28" i="7"/>
  <c r="C26" i="7"/>
  <c r="D26" i="7"/>
  <c r="B26" i="7"/>
  <c r="C22" i="7"/>
  <c r="B22" i="7"/>
  <c r="C20" i="7"/>
  <c r="B20" i="7"/>
  <c r="C18" i="7"/>
  <c r="B18" i="7"/>
  <c r="C16" i="7"/>
  <c r="B16" i="7"/>
  <c r="D16" i="7"/>
  <c r="C14" i="7"/>
  <c r="D14" i="7"/>
  <c r="B14" i="7"/>
  <c r="C10" i="7"/>
  <c r="B10" i="7"/>
  <c r="C8" i="7"/>
  <c r="D8" i="7"/>
  <c r="C6" i="7"/>
  <c r="B6" i="7"/>
  <c r="D6" i="7"/>
  <c r="C51" i="7"/>
  <c r="B51" i="7"/>
  <c r="C47" i="7"/>
  <c r="D47" i="7"/>
  <c r="D43" i="7"/>
  <c r="B43" i="7"/>
  <c r="C43" i="7"/>
  <c r="C39" i="7"/>
  <c r="D39" i="7"/>
  <c r="B39" i="7"/>
  <c r="B35" i="7"/>
  <c r="C35" i="7"/>
  <c r="D164" i="1"/>
  <c r="C108" i="5"/>
  <c r="I159" i="1" s="1"/>
  <c r="J160" i="1" s="1"/>
  <c r="C107" i="5"/>
  <c r="C160" i="1" s="1"/>
  <c r="D160" i="1" s="1"/>
  <c r="D49" i="7"/>
  <c r="C49" i="7"/>
  <c r="B45" i="7"/>
  <c r="C45" i="7"/>
  <c r="C41" i="7"/>
  <c r="B41" i="7"/>
  <c r="D41" i="7"/>
  <c r="C37" i="7"/>
  <c r="D37" i="7"/>
  <c r="D33" i="7"/>
  <c r="B33" i="7"/>
</calcChain>
</file>

<file path=xl/sharedStrings.xml><?xml version="1.0" encoding="utf-8"?>
<sst xmlns="http://schemas.openxmlformats.org/spreadsheetml/2006/main" count="1404" uniqueCount="772">
  <si>
    <t>Anomalie organique ou fonctionnelle de l'arbre urinaire</t>
  </si>
  <si>
    <t>Signes cliniques</t>
  </si>
  <si>
    <t>Leucocytes/ml</t>
  </si>
  <si>
    <t>Germe</t>
  </si>
  <si>
    <t>Diagnostic</t>
  </si>
  <si>
    <t>Signes cliniques à la fin du traitement</t>
  </si>
  <si>
    <t>Femme</t>
  </si>
  <si>
    <t>Non</t>
  </si>
  <si>
    <t>Non faite</t>
  </si>
  <si>
    <t>Fait</t>
  </si>
  <si>
    <t>Escherichia coli</t>
  </si>
  <si>
    <t>I-R</t>
  </si>
  <si>
    <t>S</t>
  </si>
  <si>
    <t>Oui</t>
  </si>
  <si>
    <t>Aucun</t>
  </si>
  <si>
    <t>Homme</t>
  </si>
  <si>
    <t>Proteus mirabilis</t>
  </si>
  <si>
    <t>Staphylococcus aureus</t>
  </si>
  <si>
    <t>Infection urinaire masculine</t>
  </si>
  <si>
    <t>Enterobacter cloacae</t>
  </si>
  <si>
    <t>Enterococcus faecalis</t>
  </si>
  <si>
    <t>Nom</t>
  </si>
  <si>
    <t>Code Postal</t>
  </si>
  <si>
    <t>Responsable de l'audit</t>
  </si>
  <si>
    <t>Mail</t>
  </si>
  <si>
    <t>Date de début de l'audit</t>
  </si>
  <si>
    <t>%</t>
  </si>
  <si>
    <t>Date de début de l'audit :</t>
  </si>
  <si>
    <t>Date de fin de l'audit :</t>
  </si>
  <si>
    <t>Nombre de cas audités :</t>
  </si>
  <si>
    <t>Les patients</t>
  </si>
  <si>
    <t>Age moyen (écart-type) :</t>
  </si>
  <si>
    <t>Sexe :</t>
  </si>
  <si>
    <t>Score FRIED &gt;=65 ans et &lt;75</t>
  </si>
  <si>
    <t>age</t>
  </si>
  <si>
    <t>&gt;=65</t>
  </si>
  <si>
    <t>&lt;75</t>
  </si>
  <si>
    <t>nb [65-75[</t>
  </si>
  <si>
    <t>Fried</t>
  </si>
  <si>
    <t>&gt;=3</t>
  </si>
  <si>
    <t>N</t>
  </si>
  <si>
    <t>fried</t>
  </si>
  <si>
    <t>Facteurs de risque de complication</t>
  </si>
  <si>
    <t>Immunodépression grave</t>
  </si>
  <si>
    <t>Insuffisance rénale chronique sévère (clairance &lt;30)</t>
  </si>
  <si>
    <t>Sexe masculin</t>
  </si>
  <si>
    <t>Age &gt;75 ans ou [65-75 ans[ avec &gt;=3 critères de fragilité</t>
  </si>
  <si>
    <t>AGE &gt; 75 ou &gt;=3 critères fried</t>
  </si>
  <si>
    <t>&gt;=75</t>
  </si>
  <si>
    <t>Allergie aux antibiotiques :</t>
  </si>
  <si>
    <t>Dispositif urinaire :</t>
  </si>
  <si>
    <t>Hématurie</t>
  </si>
  <si>
    <t>clairance</t>
  </si>
  <si>
    <t>Pollakiurie</t>
  </si>
  <si>
    <t>Brûlures mictionnelles</t>
  </si>
  <si>
    <t>Dysurie</t>
  </si>
  <si>
    <t>Douleurs lombaires</t>
  </si>
  <si>
    <t>Fièvre</t>
  </si>
  <si>
    <t>Frissons</t>
  </si>
  <si>
    <t>Hypothermie</t>
  </si>
  <si>
    <t>Douleur sus-pubienne</t>
  </si>
  <si>
    <t>Incontinence urinaire récente</t>
  </si>
  <si>
    <t>Urines troubles/malodorantes</t>
  </si>
  <si>
    <t>Confusion, chute…</t>
  </si>
  <si>
    <t>Résidu mictionnel</t>
  </si>
  <si>
    <t>)</t>
  </si>
  <si>
    <t>(Aucun :</t>
  </si>
  <si>
    <t>Diagnostics</t>
  </si>
  <si>
    <t>Colonisation avec indication retenue à une antibiothérapie</t>
  </si>
  <si>
    <t>Infection urinaire, sans précision</t>
  </si>
  <si>
    <t>Examens complémentaires</t>
  </si>
  <si>
    <t>Faite</t>
  </si>
  <si>
    <t>Leucocytes</t>
  </si>
  <si>
    <t>+</t>
  </si>
  <si>
    <t>-</t>
  </si>
  <si>
    <t>Nitrites</t>
  </si>
  <si>
    <t>Résultats :</t>
  </si>
  <si>
    <t>Non fait</t>
  </si>
  <si>
    <t>bu</t>
  </si>
  <si>
    <t>ecbu</t>
  </si>
  <si>
    <t>Pseudomonas aeruginosa</t>
  </si>
  <si>
    <t>Klebsiella pneumoniae</t>
  </si>
  <si>
    <t>Klebsiella oxytoca</t>
  </si>
  <si>
    <t>Morganella</t>
  </si>
  <si>
    <t>Autre</t>
  </si>
  <si>
    <r>
      <t>&lt;10</t>
    </r>
    <r>
      <rPr>
        <vertAlign val="superscript"/>
        <sz val="11"/>
        <color theme="1"/>
        <rFont val="Calibri"/>
        <family val="2"/>
        <scheme val="minor"/>
      </rPr>
      <t>3</t>
    </r>
  </si>
  <si>
    <r>
      <t>≥10</t>
    </r>
    <r>
      <rPr>
        <vertAlign val="superscript"/>
        <sz val="11"/>
        <color theme="1"/>
        <rFont val="Calibri"/>
        <family val="2"/>
      </rPr>
      <t>5</t>
    </r>
  </si>
  <si>
    <r>
      <t>≥10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/ &lt;10</t>
    </r>
    <r>
      <rPr>
        <vertAlign val="superscript"/>
        <sz val="11"/>
        <color theme="1"/>
        <rFont val="Calibri"/>
        <family val="2"/>
      </rPr>
      <t>4</t>
    </r>
  </si>
  <si>
    <r>
      <t>≥10</t>
    </r>
    <r>
      <rPr>
        <vertAlign val="super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/ &lt;10</t>
    </r>
    <r>
      <rPr>
        <vertAlign val="superscript"/>
        <sz val="11"/>
        <color theme="1"/>
        <rFont val="Calibri"/>
        <family val="2"/>
      </rPr>
      <t>5</t>
    </r>
  </si>
  <si>
    <t>GERMES</t>
  </si>
  <si>
    <t>Germes et numération/ml</t>
  </si>
  <si>
    <t>1-Bandelette urinaire</t>
  </si>
  <si>
    <t>2-ECBU</t>
  </si>
  <si>
    <t>3-Biologie</t>
  </si>
  <si>
    <t>4-Autre examen</t>
  </si>
  <si>
    <t>(comportant CRP, urée, créatinine)</t>
  </si>
  <si>
    <t>Aucun ex compl</t>
  </si>
  <si>
    <r>
      <t xml:space="preserve">Antibiogramme pour </t>
    </r>
    <r>
      <rPr>
        <b/>
        <i/>
        <sz val="11"/>
        <color theme="1"/>
        <rFont val="Calibri"/>
        <family val="2"/>
        <scheme val="minor"/>
      </rPr>
      <t>E.coli</t>
    </r>
    <r>
      <rPr>
        <b/>
        <sz val="11"/>
        <color theme="1"/>
        <rFont val="Calibri"/>
        <family val="2"/>
        <scheme val="minor"/>
      </rPr>
      <t xml:space="preserve"> :</t>
    </r>
  </si>
  <si>
    <t>Céfotaxime</t>
  </si>
  <si>
    <t>Céfépime</t>
  </si>
  <si>
    <t>Ofloxacine</t>
  </si>
  <si>
    <t>Ciprofloxacine</t>
  </si>
  <si>
    <t>Fosfomycine</t>
  </si>
  <si>
    <t>Pivmécillinam</t>
  </si>
  <si>
    <t>Ampicilline</t>
  </si>
  <si>
    <t>Gentamicine</t>
  </si>
  <si>
    <t>Amikacine</t>
  </si>
  <si>
    <t>Triméthoprime+sufamides</t>
  </si>
  <si>
    <t>Furanes</t>
  </si>
  <si>
    <t>Amoxicilline-acide clav.</t>
  </si>
  <si>
    <t>ND</t>
  </si>
  <si>
    <t>ABGRAMME E.COLI</t>
  </si>
  <si>
    <t>N=</t>
  </si>
  <si>
    <t>%I-R</t>
  </si>
  <si>
    <t>% Résistance</t>
  </si>
  <si>
    <t>ND : non disponible</t>
  </si>
  <si>
    <t>Audit de la prise en charge des infections urinaires</t>
  </si>
  <si>
    <t>plusieurs signes cliniques la somme</t>
  </si>
  <si>
    <t>des % peut être &gt; 100</t>
  </si>
  <si>
    <t>ATB 1</t>
  </si>
  <si>
    <t>Voie</t>
  </si>
  <si>
    <t>Début</t>
  </si>
  <si>
    <t>Fin</t>
  </si>
  <si>
    <t>CAS</t>
  </si>
  <si>
    <t>Proba?</t>
  </si>
  <si>
    <t>ATB 2</t>
  </si>
  <si>
    <t>Pluri-micr.?</t>
  </si>
  <si>
    <t>Note : seuls les 2 premiers traitements sont présentés</t>
  </si>
  <si>
    <t>bmr</t>
  </si>
  <si>
    <t>BMR</t>
  </si>
  <si>
    <t>*BMR : bactérie multi-résistante</t>
  </si>
  <si>
    <t>Prélèv. Plurimicrobien :</t>
  </si>
  <si>
    <t>(pour les E.coli notés en 1er germe)</t>
  </si>
  <si>
    <t>Le listing des traitements est présenté en annexe.</t>
  </si>
  <si>
    <t>Annexe : liste des traitements</t>
  </si>
  <si>
    <t>Nb TRT</t>
  </si>
  <si>
    <t>Réévaluation à H72</t>
  </si>
  <si>
    <t>Traitements de plus de 2 j. :</t>
  </si>
  <si>
    <t>Réévaluation</t>
  </si>
  <si>
    <t>trt &gt;2j</t>
  </si>
  <si>
    <t>Rééval</t>
  </si>
  <si>
    <t>&gt;2</t>
  </si>
  <si>
    <t>trt &gt;7j</t>
  </si>
  <si>
    <t>&gt;7</t>
  </si>
  <si>
    <t>Traitements de plus de 7 j. :</t>
  </si>
  <si>
    <t>Réévaluation H72 :</t>
  </si>
  <si>
    <t>Réévaluation J7 :</t>
  </si>
  <si>
    <t>Retrait de la sonde vésicale</t>
  </si>
  <si>
    <t>Retrait sonde</t>
  </si>
  <si>
    <t>nb sondés</t>
  </si>
  <si>
    <t>retraits</t>
  </si>
  <si>
    <t>Nombre de sondés :</t>
  </si>
  <si>
    <t>Nombre de retraits :</t>
  </si>
  <si>
    <t>Contrôle après traitement</t>
  </si>
  <si>
    <t>Aucun :</t>
  </si>
  <si>
    <t>Bandelette urinaire :</t>
  </si>
  <si>
    <t>ECBU :</t>
  </si>
  <si>
    <t>Traitements antibiotiques, réévaluation du traitement, suites</t>
  </si>
  <si>
    <t>Evaluation de la pertinence de la prise en charge</t>
  </si>
  <si>
    <t>NA</t>
  </si>
  <si>
    <t>Réévaluation à J7-J10</t>
  </si>
  <si>
    <t>1-Les moyens diagnostiques sont adaptés</t>
  </si>
  <si>
    <t>2-L'indication de l'antibiothérapie est pertinente</t>
  </si>
  <si>
    <t>3-Le choix de la molécule est pertinent</t>
  </si>
  <si>
    <t>4-La posologie est pertinente</t>
  </si>
  <si>
    <t>5-La durée est pertinente</t>
  </si>
  <si>
    <t>6-La voie d'administration est pertinente</t>
  </si>
  <si>
    <t>7-La réévaluation à H72 a été réalisée</t>
  </si>
  <si>
    <t>8-La réévaluation à J7-J10 a été réalisée</t>
  </si>
  <si>
    <t>9-Le contrôle après traitement est pertinent</t>
  </si>
  <si>
    <t>10-Le bilan étiologique réalisé est pertinent</t>
  </si>
  <si>
    <r>
      <t>&gt; ou égal à 10</t>
    </r>
    <r>
      <rPr>
        <vertAlign val="superscript"/>
        <sz val="10"/>
        <rFont val="Arial"/>
        <family val="2"/>
      </rPr>
      <t>4</t>
    </r>
  </si>
  <si>
    <r>
      <t>&lt;10</t>
    </r>
    <r>
      <rPr>
        <vertAlign val="superscript"/>
        <sz val="10"/>
        <rFont val="Arial"/>
        <family val="2"/>
      </rPr>
      <t>4</t>
    </r>
  </si>
  <si>
    <r>
      <t>(1</t>
    </r>
    <r>
      <rPr>
        <i/>
        <vertAlign val="superscript"/>
        <sz val="10"/>
        <color theme="1"/>
        <rFont val="Calibri"/>
        <family val="2"/>
        <scheme val="minor"/>
      </rPr>
      <t>er</t>
    </r>
    <r>
      <rPr>
        <i/>
        <sz val="10"/>
        <color theme="1"/>
        <rFont val="Calibri"/>
        <family val="2"/>
        <scheme val="minor"/>
      </rPr>
      <t xml:space="preserve"> germe si plurimicrobien)</t>
    </r>
  </si>
  <si>
    <t>Les signes cliniques</t>
  </si>
  <si>
    <t>Les infections urinaires</t>
  </si>
  <si>
    <t>infection urinaire masculine</t>
  </si>
  <si>
    <t>colonisation avec indication retenue à une antibiothérapie</t>
  </si>
  <si>
    <t>infection urinaire, sans précision</t>
  </si>
  <si>
    <t>infections urinaires, sans précision</t>
  </si>
  <si>
    <t>colonisations avec indication retenue à une antibiothérapie</t>
  </si>
  <si>
    <t>infections urinaires masculines</t>
  </si>
  <si>
    <t>Les germes</t>
  </si>
  <si>
    <r>
      <t>1</t>
    </r>
    <r>
      <rPr>
        <i/>
        <vertAlign val="superscript"/>
        <sz val="9"/>
        <color theme="0"/>
        <rFont val="Calibri"/>
        <family val="2"/>
        <scheme val="minor"/>
      </rPr>
      <t>er</t>
    </r>
    <r>
      <rPr>
        <i/>
        <sz val="9"/>
        <color theme="0"/>
        <rFont val="Calibri"/>
        <family val="2"/>
        <scheme val="minor"/>
      </rPr>
      <t xml:space="preserve"> germe identifié</t>
    </r>
  </si>
  <si>
    <t>Nombre de BMR, tous germes identifiés :</t>
  </si>
  <si>
    <t>Le diagnostic</t>
  </si>
  <si>
    <t>FDR complication</t>
  </si>
  <si>
    <t>anom urinre</t>
  </si>
  <si>
    <t>age ou fried</t>
  </si>
  <si>
    <t>immuno</t>
  </si>
  <si>
    <t>irc</t>
  </si>
  <si>
    <t>masculin</t>
  </si>
  <si>
    <t>&lt;30</t>
  </si>
  <si>
    <t>Au moins 1</t>
  </si>
  <si>
    <t>Au moins 1 facteur :</t>
  </si>
  <si>
    <t>%*</t>
  </si>
  <si>
    <t>Aucun signe :</t>
  </si>
  <si>
    <t>Au moins 1 signe :</t>
  </si>
  <si>
    <t>Onglet masqué</t>
  </si>
  <si>
    <t>Rapport complet (5 pages)</t>
  </si>
  <si>
    <t>Annexes "Liste des traitements antibiotiques"</t>
  </si>
  <si>
    <t>Poster des résultats</t>
  </si>
  <si>
    <t>Numéro du cas</t>
  </si>
  <si>
    <t>Age</t>
  </si>
  <si>
    <t>Sexe</t>
  </si>
  <si>
    <t>Poids (en Kg)</t>
  </si>
  <si>
    <t>Allergie : préciser</t>
  </si>
  <si>
    <t>Dispositif urinaire</t>
  </si>
  <si>
    <t>Autre signe clinique : préciser</t>
  </si>
  <si>
    <t>ECBU</t>
  </si>
  <si>
    <t>Date du prélèvement</t>
  </si>
  <si>
    <t>Germe 2</t>
  </si>
  <si>
    <t>Biologie (avec CRP, urée, créatinine)</t>
  </si>
  <si>
    <t>Si sonde vésicale, retrait ?</t>
  </si>
  <si>
    <t>Si sonde vésicale retirée, à quelle date ?</t>
  </si>
  <si>
    <t>Si autre contrôle après traitement, précisez</t>
  </si>
  <si>
    <t>Commentaire général sur cet épisode</t>
  </si>
  <si>
    <t>Ouvrir chaque onglet, ou cliquer sur les liens =====&gt;</t>
  </si>
  <si>
    <t>Etablissement</t>
  </si>
  <si>
    <t>Audit URI-ES</t>
  </si>
  <si>
    <t>Saisie et résultats</t>
  </si>
  <si>
    <t>Saisie des fiches</t>
  </si>
  <si>
    <t>Créatinine</t>
  </si>
  <si>
    <t>ON</t>
  </si>
  <si>
    <t>NSP</t>
  </si>
  <si>
    <t>Poster v1</t>
  </si>
  <si>
    <t>Rapport v1</t>
  </si>
  <si>
    <t>de l'adulte en établissements de soins</t>
  </si>
  <si>
    <t>URI-ES</t>
  </si>
  <si>
    <t>Classes d'âge :</t>
  </si>
  <si>
    <t>[18-25[</t>
  </si>
  <si>
    <t>[25-45[</t>
  </si>
  <si>
    <t>[45-65[</t>
  </si>
  <si>
    <t>[65-75[</t>
  </si>
  <si>
    <t>[75-85[</t>
  </si>
  <si>
    <t>≥85</t>
  </si>
  <si>
    <t>&gt;=18</t>
  </si>
  <si>
    <t>&lt;25</t>
  </si>
  <si>
    <t>&gt;=25</t>
  </si>
  <si>
    <t>&lt;45</t>
  </si>
  <si>
    <t>&gt;=45</t>
  </si>
  <si>
    <t>&lt;65</t>
  </si>
  <si>
    <t>&lt;85</t>
  </si>
  <si>
    <t>&gt;=85</t>
  </si>
  <si>
    <t>PATIENT</t>
  </si>
  <si>
    <t>Confusion…</t>
  </si>
  <si>
    <t>Allergie aux ATB</t>
  </si>
  <si>
    <t>Immuno-dépression</t>
  </si>
  <si>
    <t>Autre signe</t>
  </si>
  <si>
    <t>Résidu mict.</t>
  </si>
  <si>
    <t>Pollak</t>
  </si>
  <si>
    <t>Br mict</t>
  </si>
  <si>
    <t>Dysur</t>
  </si>
  <si>
    <t>Dlr lomb</t>
  </si>
  <si>
    <t>Héma-turie</t>
  </si>
  <si>
    <t>Friss</t>
  </si>
  <si>
    <t>Hypo-th</t>
  </si>
  <si>
    <t>Dlr sus pub</t>
  </si>
  <si>
    <t>Incont ur récente</t>
  </si>
  <si>
    <t>ur troubles +/- malod</t>
  </si>
  <si>
    <t>EXAMENS COMPLEMENTAIRES</t>
  </si>
  <si>
    <r>
      <t xml:space="preserve">SIGNES CLINIQUES </t>
    </r>
    <r>
      <rPr>
        <b/>
        <i/>
        <sz val="10"/>
        <color theme="1"/>
        <rFont val="Calibri"/>
        <family val="2"/>
        <scheme val="minor"/>
      </rPr>
      <t>(laisser vide si le signe est absent)</t>
    </r>
  </si>
  <si>
    <t>BU</t>
  </si>
  <si>
    <t>Date du résultat définitif</t>
  </si>
  <si>
    <t>N+ L+</t>
  </si>
  <si>
    <t>N+ L-</t>
  </si>
  <si>
    <t>N- L+</t>
  </si>
  <si>
    <t>N- L-</t>
  </si>
  <si>
    <t>LEUCO</t>
  </si>
  <si>
    <t>Leucocytes/ ml</t>
  </si>
  <si>
    <t>GERME</t>
  </si>
  <si>
    <t>Si autre germe, précisez</t>
  </si>
  <si>
    <t>NUMER</t>
  </si>
  <si>
    <t>Germe 1</t>
  </si>
  <si>
    <t>GERME 1</t>
  </si>
  <si>
    <t>germe 1</t>
  </si>
  <si>
    <t>URI-ES - Audit de la prise en charge des infections urinaires</t>
  </si>
  <si>
    <t>_&lt;10p4</t>
  </si>
  <si>
    <t>_&gt;=10p4</t>
  </si>
  <si>
    <t>_&lt;10p3</t>
  </si>
  <si>
    <t>_&gt;=10p3 et &lt;10p4</t>
  </si>
  <si>
    <t>_&gt;=10p4 et &lt;10p5</t>
  </si>
  <si>
    <t>_&gt;=10p5</t>
  </si>
  <si>
    <t>Une fois la saisie terminée, envoyer le fichier à :</t>
  </si>
  <si>
    <t>IR</t>
  </si>
  <si>
    <t>ANTIBIOGRAMME GERME 1</t>
  </si>
  <si>
    <t>Ampi</t>
  </si>
  <si>
    <t>Pipé</t>
  </si>
  <si>
    <t>Pipé-tazo</t>
  </si>
  <si>
    <t>Imi</t>
  </si>
  <si>
    <t>Erta</t>
  </si>
  <si>
    <t>Genta</t>
  </si>
  <si>
    <t>Amika</t>
  </si>
  <si>
    <t>Oflo</t>
  </si>
  <si>
    <t>Cipro</t>
  </si>
  <si>
    <t>Fosfo</t>
  </si>
  <si>
    <t>Fura</t>
  </si>
  <si>
    <t>Amox-ac. clav.</t>
  </si>
  <si>
    <t>Sulf-trim</t>
  </si>
  <si>
    <t>Piv</t>
  </si>
  <si>
    <r>
      <t>BMR</t>
    </r>
    <r>
      <rPr>
        <vertAlign val="superscript"/>
        <sz val="11"/>
        <rFont val="Calibri"/>
        <family val="2"/>
      </rPr>
      <t>*</t>
    </r>
  </si>
  <si>
    <t>G1 : numération/ ml</t>
  </si>
  <si>
    <t>GERME 2</t>
  </si>
  <si>
    <t>G2 : numération/ml</t>
  </si>
  <si>
    <t>ANTIBIOGRAMME GERME 2</t>
  </si>
  <si>
    <t>G2 Ampi</t>
  </si>
  <si>
    <t>G2 Amox-ac. clav.</t>
  </si>
  <si>
    <t>G2 Pipé</t>
  </si>
  <si>
    <t>G2 Pipé-tazo</t>
  </si>
  <si>
    <t>G2 Céfotaxime</t>
  </si>
  <si>
    <t>G2 Céfépime</t>
  </si>
  <si>
    <t>G2 Imi</t>
  </si>
  <si>
    <t>G2 Erta</t>
  </si>
  <si>
    <t>G2 Genta</t>
  </si>
  <si>
    <t>G2 Amika</t>
  </si>
  <si>
    <t>G2 Sulf-trim</t>
  </si>
  <si>
    <t>G2 Oflo</t>
  </si>
  <si>
    <t>G2 Cipro</t>
  </si>
  <si>
    <t>G2 Fosfo</t>
  </si>
  <si>
    <t>G2 Piv</t>
  </si>
  <si>
    <t>G2 Fura</t>
  </si>
  <si>
    <t>G2-Si autre germe, précisez</t>
  </si>
  <si>
    <t>G2 BMR</t>
  </si>
  <si>
    <t>BMR G1</t>
  </si>
  <si>
    <t>Autres examens compl.</t>
  </si>
  <si>
    <t>Autres examens compl. : précisez</t>
  </si>
  <si>
    <t>BIOLOGIE ET AUTRES EXAMENS</t>
  </si>
  <si>
    <t>Cystite simple</t>
  </si>
  <si>
    <t>Cystite à risque de complication</t>
  </si>
  <si>
    <t>Pyélonéphrite grave</t>
  </si>
  <si>
    <t>Pyélonéphrite simple sans signe de gravité</t>
  </si>
  <si>
    <t>Pyélonéphrite à risque de complication sans signe de gravité</t>
  </si>
  <si>
    <t>DIAGNOSTIC</t>
  </si>
  <si>
    <t>ANTIBIOTIQUE 1</t>
  </si>
  <si>
    <t>AB1 : probabiliste</t>
  </si>
  <si>
    <t>AB1 : date début</t>
  </si>
  <si>
    <t>AB1 : date fin</t>
  </si>
  <si>
    <t>AB1 : voie</t>
  </si>
  <si>
    <t>ANTIBIOTIQUE 3</t>
  </si>
  <si>
    <t>ANTIBIOTIQUE 2</t>
  </si>
  <si>
    <t>ATB1 : mlc</t>
  </si>
  <si>
    <t>ATB2 : mlc</t>
  </si>
  <si>
    <t>AB2 : probabiliste</t>
  </si>
  <si>
    <t>AB2 : date début</t>
  </si>
  <si>
    <t>AB2 : date fin</t>
  </si>
  <si>
    <t>AB2 : voie</t>
  </si>
  <si>
    <t>ATB3 : mlc</t>
  </si>
  <si>
    <t>AB3 : probabiliste</t>
  </si>
  <si>
    <t>AB3 : date début</t>
  </si>
  <si>
    <t>AB3 : date fin</t>
  </si>
  <si>
    <t>AB3 : voie</t>
  </si>
  <si>
    <t>mlc</t>
  </si>
  <si>
    <t>voie</t>
  </si>
  <si>
    <t>PO</t>
  </si>
  <si>
    <t>IM</t>
  </si>
  <si>
    <t>IV</t>
  </si>
  <si>
    <t>SC</t>
  </si>
  <si>
    <t>ATB1 : poso (dose et nb de prises)</t>
  </si>
  <si>
    <t>ATB2 : poso (dose et nb de prises)</t>
  </si>
  <si>
    <t>ATB3 : poso (dose et nb de prises)</t>
  </si>
  <si>
    <t>ABBOTICINE</t>
  </si>
  <si>
    <t>ABELCET</t>
  </si>
  <si>
    <t>ACIDE FUSIDIQUE</t>
  </si>
  <si>
    <t>ACIDE PIPEMIDIQUE</t>
  </si>
  <si>
    <t>ADIAZINE</t>
  </si>
  <si>
    <t>ALFATIL</t>
  </si>
  <si>
    <t>ALKONATREM</t>
  </si>
  <si>
    <t>AMBISOME</t>
  </si>
  <si>
    <t>AMIKACINE</t>
  </si>
  <si>
    <t>AMIKLIN</t>
  </si>
  <si>
    <t>AMODEX</t>
  </si>
  <si>
    <t>AMOXICILLINE</t>
  </si>
  <si>
    <t>AMOXICILLINE/AC.CLAVULANIQUE</t>
  </si>
  <si>
    <t>AMPHOTERICINE B</t>
  </si>
  <si>
    <t>AMPICILLINE</t>
  </si>
  <si>
    <t>AMPICILLINE SULBACTAM</t>
  </si>
  <si>
    <t>ANCOTIL</t>
  </si>
  <si>
    <t>ANIDULAFUNGINE</t>
  </si>
  <si>
    <t>ANSATIPINE</t>
  </si>
  <si>
    <t>APURONE</t>
  </si>
  <si>
    <t>AUGMENTIN</t>
  </si>
  <si>
    <t>AXEPIM</t>
  </si>
  <si>
    <t>AZACTAM</t>
  </si>
  <si>
    <t>AZADOSE</t>
  </si>
  <si>
    <t>AZITHROMYCINE</t>
  </si>
  <si>
    <t>AZTREONAM</t>
  </si>
  <si>
    <t>BACTOX</t>
  </si>
  <si>
    <t>BACTRIM</t>
  </si>
  <si>
    <t>BEAGYNE</t>
  </si>
  <si>
    <t>BENZATINE/BENZYLPENICILLINE</t>
  </si>
  <si>
    <t>BENZYLPENICILLINE</t>
  </si>
  <si>
    <t>BRISTAMOX</t>
  </si>
  <si>
    <t>BRISTOPEN</t>
  </si>
  <si>
    <t>CANCIDAS</t>
  </si>
  <si>
    <t>CASPOFUNGINE</t>
  </si>
  <si>
    <t>CEFACET</t>
  </si>
  <si>
    <t>CEFACLOR</t>
  </si>
  <si>
    <t>CEFADROXIL</t>
  </si>
  <si>
    <t>CEFALEXINE</t>
  </si>
  <si>
    <t>CEFALOTINE</t>
  </si>
  <si>
    <t>CEFAMANDOLE</t>
  </si>
  <si>
    <t>CEFAZOLINE</t>
  </si>
  <si>
    <t>CEFEPIME</t>
  </si>
  <si>
    <t>CEFIXIME</t>
  </si>
  <si>
    <t>CEFOTAXIME</t>
  </si>
  <si>
    <t>CEFOTIAM</t>
  </si>
  <si>
    <t>CEFOXITINE</t>
  </si>
  <si>
    <t>CEFPODOXIME</t>
  </si>
  <si>
    <t>CEFRADINE</t>
  </si>
  <si>
    <t>CEFTAROLINE</t>
  </si>
  <si>
    <t>CEFTAZIDIME</t>
  </si>
  <si>
    <t>CEFTAZIDIME-AVIBACTAM</t>
  </si>
  <si>
    <t>CEFTOBIPROLE</t>
  </si>
  <si>
    <t>CEFTOLOZANE/TAZOBACTAM</t>
  </si>
  <si>
    <t>CEFTRIAXONE</t>
  </si>
  <si>
    <t>CEFUROXIME</t>
  </si>
  <si>
    <t>CIBLOR</t>
  </si>
  <si>
    <t>CIFLOX</t>
  </si>
  <si>
    <t>CIPROFLOXACINE</t>
  </si>
  <si>
    <t>CLAFORAN</t>
  </si>
  <si>
    <t>CLAMOXYL</t>
  </si>
  <si>
    <t>CLARAMID</t>
  </si>
  <si>
    <t>CLARITHROMYCINE</t>
  </si>
  <si>
    <t>CLAVENTIN</t>
  </si>
  <si>
    <t>CLINDAMYCINE</t>
  </si>
  <si>
    <t>CLOFAZIMINE</t>
  </si>
  <si>
    <t>CLOXACILLINE</t>
  </si>
  <si>
    <t>COLIMYCINE</t>
  </si>
  <si>
    <t>COLISTINE</t>
  </si>
  <si>
    <t>COTRIMOXAZOLE</t>
  </si>
  <si>
    <t>CRESEMBA</t>
  </si>
  <si>
    <t>DALACINE</t>
  </si>
  <si>
    <t>DAPTOMYCINE</t>
  </si>
  <si>
    <t>DECALOGIFLOX</t>
  </si>
  <si>
    <t>DEMECLOCYCLINE</t>
  </si>
  <si>
    <t>DEXAMBUTOL</t>
  </si>
  <si>
    <t>DEXEF</t>
  </si>
  <si>
    <t>DIFICLIR</t>
  </si>
  <si>
    <t>DOXY 100</t>
  </si>
  <si>
    <t>DOXY 50</t>
  </si>
  <si>
    <t>DOXYCLINE</t>
  </si>
  <si>
    <t>DOXYCYCLINE</t>
  </si>
  <si>
    <t>DOXYLIS</t>
  </si>
  <si>
    <t>DOXYPALU</t>
  </si>
  <si>
    <t>ECALTA</t>
  </si>
  <si>
    <t>EGERY</t>
  </si>
  <si>
    <t>ENOXACINE</t>
  </si>
  <si>
    <t>ENOXOR</t>
  </si>
  <si>
    <t>ERTAPENEM</t>
  </si>
  <si>
    <t>ERY</t>
  </si>
  <si>
    <t>ERYTHROCINE</t>
  </si>
  <si>
    <t>ERYTHROGRAM</t>
  </si>
  <si>
    <t>ERYTHROMYCINE</t>
  </si>
  <si>
    <t>ETHAMBUTOL</t>
  </si>
  <si>
    <t>ETHAMBUTOL/ISONIAZIDE</t>
  </si>
  <si>
    <t>EUSAPRIM</t>
  </si>
  <si>
    <t>EXTENCILLINE</t>
  </si>
  <si>
    <t>FIDAXOMICINE</t>
  </si>
  <si>
    <t>FLAGYL</t>
  </si>
  <si>
    <t>FLUCONAZOLE</t>
  </si>
  <si>
    <t>FLUCYTOSINE</t>
  </si>
  <si>
    <t>FLUMEQUINE</t>
  </si>
  <si>
    <t>FORTUM</t>
  </si>
  <si>
    <t>FORTUMSET</t>
  </si>
  <si>
    <t>FOSFOCINE</t>
  </si>
  <si>
    <t>FOSFOMYCINE</t>
  </si>
  <si>
    <t>FUCIDINE</t>
  </si>
  <si>
    <t>FUNGIZONE</t>
  </si>
  <si>
    <t>FURADANTINE</t>
  </si>
  <si>
    <t>FURADOINE</t>
  </si>
  <si>
    <t>GENTALLINE</t>
  </si>
  <si>
    <t>GENTAMICINE</t>
  </si>
  <si>
    <t>GRANUDOXY</t>
  </si>
  <si>
    <t>GRISEFULINE</t>
  </si>
  <si>
    <t>GRISEOFULVINE</t>
  </si>
  <si>
    <t>HAXIFAL</t>
  </si>
  <si>
    <t>IMIPENEME/CILASTATINE</t>
  </si>
  <si>
    <t>INVANZ</t>
  </si>
  <si>
    <t>ISAVUCONAZOLE</t>
  </si>
  <si>
    <t>ISONIAZIDE</t>
  </si>
  <si>
    <t>ITRACONAZOLE</t>
  </si>
  <si>
    <t>IZILOX</t>
  </si>
  <si>
    <t>JOSACINE</t>
  </si>
  <si>
    <t>JOSAMYCINE</t>
  </si>
  <si>
    <t>KEFORAL</t>
  </si>
  <si>
    <t>KETEK</t>
  </si>
  <si>
    <t>LAMISIL</t>
  </si>
  <si>
    <t>LAMPRENE</t>
  </si>
  <si>
    <t>LEVOFLOXACINE</t>
  </si>
  <si>
    <t>LINCOCINE</t>
  </si>
  <si>
    <t>LINCOMYCINE</t>
  </si>
  <si>
    <t>LINEZOLIDE</t>
  </si>
  <si>
    <t>LOGIFLOX</t>
  </si>
  <si>
    <t>LOMEFLOXACINE</t>
  </si>
  <si>
    <t>LYMECYCLINE</t>
  </si>
  <si>
    <t>MABELIO</t>
  </si>
  <si>
    <t>MERONEM</t>
  </si>
  <si>
    <t>MEROPENEM</t>
  </si>
  <si>
    <t>MESTACINE</t>
  </si>
  <si>
    <t>METACYCLINE</t>
  </si>
  <si>
    <t>METHYLENECYCLINE</t>
  </si>
  <si>
    <t>METRONIDAZOLE</t>
  </si>
  <si>
    <t>METRONIDAZOLE SPIRAMYCINE</t>
  </si>
  <si>
    <t>MICAFUNGINE</t>
  </si>
  <si>
    <t>MICRODOINE</t>
  </si>
  <si>
    <t>MIDECAMYCINE</t>
  </si>
  <si>
    <t>MINOCYCLINE</t>
  </si>
  <si>
    <t>MONOFLOCET</t>
  </si>
  <si>
    <t>MONONAXY</t>
  </si>
  <si>
    <t>MONOZECLAR</t>
  </si>
  <si>
    <t>MONURIL</t>
  </si>
  <si>
    <t>MOSIL</t>
  </si>
  <si>
    <t>MOXIFLOXACINE</t>
  </si>
  <si>
    <t>MYAMBUTOL</t>
  </si>
  <si>
    <t>MYCAMINE</t>
  </si>
  <si>
    <t>MYNOCINE</t>
  </si>
  <si>
    <t>NAXY</t>
  </si>
  <si>
    <t>NEBCINE</t>
  </si>
  <si>
    <t>NEGABAN</t>
  </si>
  <si>
    <t>NITROFURANTOINE</t>
  </si>
  <si>
    <t>NORFLOXACINE</t>
  </si>
  <si>
    <t>NOROXINE</t>
  </si>
  <si>
    <t>NOXAFIL</t>
  </si>
  <si>
    <t>OFLOCET</t>
  </si>
  <si>
    <t>OFLOXACINE</t>
  </si>
  <si>
    <t>ORACEFAL</t>
  </si>
  <si>
    <t>ORACILLINE</t>
  </si>
  <si>
    <t>ORBENINE</t>
  </si>
  <si>
    <t>ORELOX</t>
  </si>
  <si>
    <t>ORNIDAZOLE</t>
  </si>
  <si>
    <t>OROKEN</t>
  </si>
  <si>
    <t>OXACILLINE</t>
  </si>
  <si>
    <t>PEDIAZOLE</t>
  </si>
  <si>
    <t>PEFLACINE</t>
  </si>
  <si>
    <t>PEFLOXACINE</t>
  </si>
  <si>
    <t>PENICILLINE G/BENZYLPENICILLINE</t>
  </si>
  <si>
    <t>PHENOXYMETHYLPENICILLINE</t>
  </si>
  <si>
    <t>PHYSIOMYCINE</t>
  </si>
  <si>
    <t>PIPERACILLINE</t>
  </si>
  <si>
    <t>PIPERACILLINE/TAZOBACTAM</t>
  </si>
  <si>
    <t>PIPRAM</t>
  </si>
  <si>
    <t>PIRILENE</t>
  </si>
  <si>
    <t>PIVMECILLINAM</t>
  </si>
  <si>
    <t>POSACONAZOLE</t>
  </si>
  <si>
    <t>PRISTINAMYCINE</t>
  </si>
  <si>
    <t>PYOSTACINE</t>
  </si>
  <si>
    <t>PYRAZINAMIDE</t>
  </si>
  <si>
    <t>RIFABUTINE</t>
  </si>
  <si>
    <t>RIFADINE</t>
  </si>
  <si>
    <t>RIFAMPICINE</t>
  </si>
  <si>
    <t>RIFAMPICINE/ISONIAZIDE</t>
  </si>
  <si>
    <t>RIFAMPICINE/ISONIAZIDE/PYRAZINAMIDE</t>
  </si>
  <si>
    <t>RIFATER</t>
  </si>
  <si>
    <t>RIFINAH</t>
  </si>
  <si>
    <t>RIMACTAN</t>
  </si>
  <si>
    <t>RIMIFON</t>
  </si>
  <si>
    <t>ROCEPHINE</t>
  </si>
  <si>
    <t>ROVAMYCINE</t>
  </si>
  <si>
    <t>ROXITHROMYCINE</t>
  </si>
  <si>
    <t>RULID</t>
  </si>
  <si>
    <t>SELEXID</t>
  </si>
  <si>
    <t>SIVEXTRO</t>
  </si>
  <si>
    <t>SPANOR</t>
  </si>
  <si>
    <t>SPIRAMYCINE</t>
  </si>
  <si>
    <t>SPORANOX</t>
  </si>
  <si>
    <t>STREPTOMYCINE</t>
  </si>
  <si>
    <t>SUBROXINE</t>
  </si>
  <si>
    <t>SULFADIAZINE</t>
  </si>
  <si>
    <t>SULFARAZOL ERYTHROMYCINE</t>
  </si>
  <si>
    <t>TAKETIAM</t>
  </si>
  <si>
    <t>TARGOCID</t>
  </si>
  <si>
    <t>TAVANIC</t>
  </si>
  <si>
    <t>TAZOCILLINE</t>
  </si>
  <si>
    <t>TEDIZOLIDE</t>
  </si>
  <si>
    <t>TEICOPLANINE</t>
  </si>
  <si>
    <t>TELITHROMYCINE</t>
  </si>
  <si>
    <t>TEMOCILLINE</t>
  </si>
  <si>
    <t>TERBINAFINE</t>
  </si>
  <si>
    <t>TETRALYSAL</t>
  </si>
  <si>
    <t>TEXODIL</t>
  </si>
  <si>
    <t>THIAMPHENICOL</t>
  </si>
  <si>
    <t>THIOPHENICOL</t>
  </si>
  <si>
    <t>TIBERAL</t>
  </si>
  <si>
    <t>TICARCILLINE</t>
  </si>
  <si>
    <t>TICARCILLINE AC CLAVULANIQUE</t>
  </si>
  <si>
    <t>TICARPEN</t>
  </si>
  <si>
    <t>TIENAM</t>
  </si>
  <si>
    <t>TIGECYCLINE</t>
  </si>
  <si>
    <t>TOBRAMYCINE</t>
  </si>
  <si>
    <t>TOLEXINE</t>
  </si>
  <si>
    <t>TRIACEFAN</t>
  </si>
  <si>
    <t>TRIFLUCAN</t>
  </si>
  <si>
    <t>TRIMETHOPRIME/SULFAMETOXAZOLE</t>
  </si>
  <si>
    <t>UNACIM</t>
  </si>
  <si>
    <t>UNIFLOX</t>
  </si>
  <si>
    <t>URIDOZ</t>
  </si>
  <si>
    <t>VANCOMYCINE</t>
  </si>
  <si>
    <t>VFEND</t>
  </si>
  <si>
    <t>VORICONAZOLE</t>
  </si>
  <si>
    <t>ZAVICEFTA</t>
  </si>
  <si>
    <t>ZECLAR</t>
  </si>
  <si>
    <t>ZERBAXA</t>
  </si>
  <si>
    <t>ZINFORO</t>
  </si>
  <si>
    <t>ZINNAT</t>
  </si>
  <si>
    <t>ZITHROMAX</t>
  </si>
  <si>
    <t>ZYVOXID</t>
  </si>
  <si>
    <t>(liste ENP 2017)</t>
  </si>
  <si>
    <t>Rééval. H72</t>
  </si>
  <si>
    <t>Rééval. J7-J10</t>
  </si>
  <si>
    <t>ON2</t>
  </si>
  <si>
    <t>Contrôle : BU</t>
  </si>
  <si>
    <t>Contrôle : ECBU</t>
  </si>
  <si>
    <t>Contrôle : Autre</t>
  </si>
  <si>
    <t>Non évaluable</t>
  </si>
  <si>
    <t>ON3</t>
  </si>
  <si>
    <t>NE</t>
  </si>
  <si>
    <r>
      <t>REEVALUATION, CONTRÔLE APRES TRAITEMENT</t>
    </r>
    <r>
      <rPr>
        <b/>
        <i/>
        <sz val="8"/>
        <color theme="1"/>
        <rFont val="Calibri"/>
        <family val="2"/>
        <scheme val="minor"/>
      </rPr>
      <t xml:space="preserve"> (NE : non évaluable)</t>
    </r>
  </si>
  <si>
    <t>Clairance (calculé)</t>
  </si>
  <si>
    <t>AB1 : durée (calculé)</t>
  </si>
  <si>
    <t>AB3 : durée (calculé)</t>
  </si>
  <si>
    <t>AB2 : durée (calculé)</t>
  </si>
  <si>
    <t>ATB : durée totale (calculé)</t>
  </si>
  <si>
    <t>sexe</t>
  </si>
  <si>
    <t>* un patient pouvant cumuler</t>
  </si>
  <si>
    <t>Autre :</t>
  </si>
  <si>
    <t>(fin) Br mict</t>
  </si>
  <si>
    <t>(fin) Dysur</t>
  </si>
  <si>
    <t>(fin) Dlr lomb</t>
  </si>
  <si>
    <t>(fin) Héma-turie</t>
  </si>
  <si>
    <t>(fin) Dlr sus pub</t>
  </si>
  <si>
    <t>(fin) Incont ur récente</t>
  </si>
  <si>
    <t>(fin) ur troubles +/- malod</t>
  </si>
  <si>
    <t>(fin) Résidu mict.</t>
  </si>
  <si>
    <t>*un patient pouvant cumuler</t>
  </si>
  <si>
    <t>(fin) Aucun</t>
  </si>
  <si>
    <t>(fin) Pollak</t>
  </si>
  <si>
    <t>(fin) non évaluable</t>
  </si>
  <si>
    <r>
      <t>SIGNES CLINIQUES A LA FIN DU TRAITEMENT</t>
    </r>
    <r>
      <rPr>
        <b/>
        <i/>
        <sz val="10"/>
        <color theme="1"/>
        <rFont val="Calibri"/>
        <family val="2"/>
        <scheme val="minor"/>
      </rPr>
      <t xml:space="preserve"> (laisser vide si absent)</t>
    </r>
  </si>
  <si>
    <t>EVALUATION DE LA PERTINENCE DE LA PRISE EN CHARGE</t>
  </si>
  <si>
    <t>Moyens diagnostiques adaptés</t>
  </si>
  <si>
    <t>Indication de l'ABthérapie pertinente</t>
  </si>
  <si>
    <t>Choix molécule pertinent</t>
  </si>
  <si>
    <t>Posologie pertinente</t>
  </si>
  <si>
    <t>Durée pertinente</t>
  </si>
  <si>
    <t>Voie pertinente</t>
  </si>
  <si>
    <t>Réévaluation H72 réalisée</t>
  </si>
  <si>
    <t>Réévaluation J7-J10 réalisée</t>
  </si>
  <si>
    <t>Contrôle après traitement pertinent</t>
  </si>
  <si>
    <t>Bilan étiologique pertinent</t>
  </si>
  <si>
    <t>J01FA01</t>
  </si>
  <si>
    <t>J02AA01</t>
  </si>
  <si>
    <t>J01XC01</t>
  </si>
  <si>
    <t>J01MB04</t>
  </si>
  <si>
    <t>J01EC02</t>
  </si>
  <si>
    <t>J01DC04</t>
  </si>
  <si>
    <t>J01AA01</t>
  </si>
  <si>
    <t>J01GB06</t>
  </si>
  <si>
    <t>J01CA04</t>
  </si>
  <si>
    <t>J01CR02</t>
  </si>
  <si>
    <t>J01CA01</t>
  </si>
  <si>
    <t>J01CR01</t>
  </si>
  <si>
    <t>J02AX01</t>
  </si>
  <si>
    <t>J02AX06</t>
  </si>
  <si>
    <t>J04AB04</t>
  </si>
  <si>
    <t>J01MB07</t>
  </si>
  <si>
    <t>J01DE01</t>
  </si>
  <si>
    <t>J01DF01</t>
  </si>
  <si>
    <t>J01FA10</t>
  </si>
  <si>
    <t>J01EE01</t>
  </si>
  <si>
    <t>J02AC01</t>
  </si>
  <si>
    <t>J01CE08</t>
  </si>
  <si>
    <t>J01CE01</t>
  </si>
  <si>
    <t>J01CF04</t>
  </si>
  <si>
    <t>J02AX04</t>
  </si>
  <si>
    <t>J01DB01</t>
  </si>
  <si>
    <t>J01DB05</t>
  </si>
  <si>
    <t>J01DB03</t>
  </si>
  <si>
    <t>J01DC03</t>
  </si>
  <si>
    <t>J01DB04</t>
  </si>
  <si>
    <t>J01DD08</t>
  </si>
  <si>
    <t>J01DD01</t>
  </si>
  <si>
    <t>J01DC07</t>
  </si>
  <si>
    <t>J01DC01</t>
  </si>
  <si>
    <t>J01DD13</t>
  </si>
  <si>
    <t>J01BB09</t>
  </si>
  <si>
    <t>J01DI02</t>
  </si>
  <si>
    <t>J01DD02</t>
  </si>
  <si>
    <t>J01DD52</t>
  </si>
  <si>
    <t>J01DI01</t>
  </si>
  <si>
    <t>J01DI54</t>
  </si>
  <si>
    <t>J01DD04</t>
  </si>
  <si>
    <t>J01DC02</t>
  </si>
  <si>
    <t>J01MA02</t>
  </si>
  <si>
    <t>J01FA06</t>
  </si>
  <si>
    <t>J01FA09</t>
  </si>
  <si>
    <t>J01CR03</t>
  </si>
  <si>
    <t>J01FF01</t>
  </si>
  <si>
    <t>J04BA01</t>
  </si>
  <si>
    <t>J01CF02</t>
  </si>
  <si>
    <t>J01XB01</t>
  </si>
  <si>
    <t>J02AC05</t>
  </si>
  <si>
    <t>J01XX09</t>
  </si>
  <si>
    <t>J01MA07</t>
  </si>
  <si>
    <t>J04AK02</t>
  </si>
  <si>
    <t>J01DB09</t>
  </si>
  <si>
    <t>A07AA12</t>
  </si>
  <si>
    <t>J01AA02</t>
  </si>
  <si>
    <t>J01MA04</t>
  </si>
  <si>
    <t>J01DH03</t>
  </si>
  <si>
    <t>J04AM03</t>
  </si>
  <si>
    <t>J01XD01</t>
  </si>
  <si>
    <t>J01XX01</t>
  </si>
  <si>
    <t>J01XE01</t>
  </si>
  <si>
    <t>J01GB03</t>
  </si>
  <si>
    <t>D01BA01</t>
  </si>
  <si>
    <t>J01DH51</t>
  </si>
  <si>
    <t>J04AC01</t>
  </si>
  <si>
    <t>J02AC02</t>
  </si>
  <si>
    <t>J01MA14</t>
  </si>
  <si>
    <t>J01FA07</t>
  </si>
  <si>
    <t>J01FA15</t>
  </si>
  <si>
    <t>D01BA02</t>
  </si>
  <si>
    <t>J01MA12</t>
  </si>
  <si>
    <t>J01FF02</t>
  </si>
  <si>
    <t>J01XX08</t>
  </si>
  <si>
    <t>J01AA04</t>
  </si>
  <si>
    <t>J01DH02</t>
  </si>
  <si>
    <t>J01AA08</t>
  </si>
  <si>
    <t>J01AA05</t>
  </si>
  <si>
    <t>J01RA04</t>
  </si>
  <si>
    <t>J02AX05</t>
  </si>
  <si>
    <t>J01FA03</t>
  </si>
  <si>
    <t>J01MA01</t>
  </si>
  <si>
    <t>J01GB01</t>
  </si>
  <si>
    <t>J01CA17</t>
  </si>
  <si>
    <t>J01MA06</t>
  </si>
  <si>
    <t>J02AC04</t>
  </si>
  <si>
    <t>J01CE02</t>
  </si>
  <si>
    <t>J01XD03</t>
  </si>
  <si>
    <t>J01RA02</t>
  </si>
  <si>
    <t>J01MA03</t>
  </si>
  <si>
    <t>J01CA12</t>
  </si>
  <si>
    <t>J01CR05</t>
  </si>
  <si>
    <t>J04AK01</t>
  </si>
  <si>
    <t>J01CA08</t>
  </si>
  <si>
    <t>J01FG01</t>
  </si>
  <si>
    <t>J04AB02</t>
  </si>
  <si>
    <t>J04AM02</t>
  </si>
  <si>
    <t>J04AM05</t>
  </si>
  <si>
    <t>J01FA02</t>
  </si>
  <si>
    <t>J01XX11</t>
  </si>
  <si>
    <t>J01GA01</t>
  </si>
  <si>
    <t>J01XA02</t>
  </si>
  <si>
    <t>J01BA02</t>
  </si>
  <si>
    <t>J01CA13</t>
  </si>
  <si>
    <t>J01AA12</t>
  </si>
  <si>
    <t>J01XA01</t>
  </si>
  <si>
    <t>J02AC03</t>
  </si>
  <si>
    <t>atc5</t>
  </si>
  <si>
    <t>Contrôle après tt</t>
  </si>
  <si>
    <t>cystite simple</t>
  </si>
  <si>
    <t>cystite à risque de complication</t>
  </si>
  <si>
    <t>pyélonéphrite simple sans signe de gravité</t>
  </si>
  <si>
    <t>pyélonéphrite à risque de compl. sans signe de gravité</t>
  </si>
  <si>
    <t>pyélonéphrite grave</t>
  </si>
  <si>
    <t>cystites simples</t>
  </si>
  <si>
    <t>cystites à risque de complication</t>
  </si>
  <si>
    <t>pyélonéphrites simples sans signe de gravité</t>
  </si>
  <si>
    <t>pyélonéphrites à risque de compl. sans signe de gravité</t>
  </si>
  <si>
    <t>pyélonéphrites graves</t>
  </si>
  <si>
    <t>omedit.normandie@chu-rouen.fr</t>
  </si>
  <si>
    <t>Version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</si>
</sst>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0"/>
      <name val="Arial"/>
      <family val="2"/>
    </font>
    <font>
      <i/>
      <vertAlign val="superscript"/>
      <sz val="10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vertAlign val="superscript"/>
      <sz val="9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vertAlign val="superscript"/>
      <sz val="11"/>
      <name val="Calibri"/>
      <family val="2"/>
    </font>
    <font>
      <b/>
      <i/>
      <sz val="8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medium">
        <color indexed="64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thin">
        <color theme="2"/>
      </right>
      <top style="thin">
        <color theme="2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indexed="64"/>
      </bottom>
      <diagonal/>
    </border>
    <border>
      <left style="thin">
        <color theme="2"/>
      </left>
      <right style="medium">
        <color indexed="64"/>
      </right>
      <top style="thin">
        <color theme="2"/>
      </top>
      <bottom style="medium">
        <color indexed="64"/>
      </bottom>
      <diagonal/>
    </border>
    <border>
      <left/>
      <right style="thin">
        <color theme="2"/>
      </right>
      <top style="medium">
        <color indexed="64"/>
      </top>
      <bottom style="thin">
        <color theme="2"/>
      </bottom>
      <diagonal/>
    </border>
    <border>
      <left/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medium">
        <color indexed="64"/>
      </right>
      <top style="thin">
        <color theme="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/>
      </bottom>
      <diagonal/>
    </border>
    <border>
      <left style="medium">
        <color indexed="64"/>
      </left>
      <right/>
      <top style="thin">
        <color theme="2"/>
      </top>
      <bottom style="medium">
        <color indexed="64"/>
      </bottom>
      <diagonal/>
    </border>
    <border>
      <left/>
      <right/>
      <top style="thin">
        <color theme="2"/>
      </top>
      <bottom style="medium">
        <color indexed="64"/>
      </bottom>
      <diagonal/>
    </border>
    <border>
      <left/>
      <right style="medium">
        <color indexed="64"/>
      </right>
      <top style="thin">
        <color theme="2"/>
      </top>
      <bottom style="medium">
        <color indexed="64"/>
      </bottom>
      <diagonal/>
    </border>
    <border>
      <left/>
      <right style="thin">
        <color theme="2"/>
      </right>
      <top style="thin">
        <color theme="2"/>
      </top>
      <bottom style="medium">
        <color indexed="64"/>
      </bottom>
      <diagonal/>
    </border>
    <border>
      <left style="thin">
        <color theme="0" tint="-0.3499862666707357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86">
    <xf numFmtId="0" fontId="0" fillId="0" borderId="0" xfId="0"/>
    <xf numFmtId="0" fontId="0" fillId="0" borderId="0" xfId="0" applyFont="1" applyAlignme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4" fontId="0" fillId="0" borderId="0" xfId="0" applyNumberFormat="1"/>
    <xf numFmtId="0" fontId="4" fillId="0" borderId="1" xfId="0" applyFont="1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/>
    <xf numFmtId="165" fontId="0" fillId="0" borderId="1" xfId="1" applyNumberFormat="1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ont="1" applyFill="1" applyBorder="1" applyAlignme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0" xfId="0" quotePrefix="1" applyAlignment="1">
      <alignment horizontal="right"/>
    </xf>
    <xf numFmtId="0" fontId="0" fillId="2" borderId="1" xfId="0" applyFill="1" applyBorder="1"/>
    <xf numFmtId="0" fontId="0" fillId="0" borderId="10" xfId="0" applyBorder="1" applyAlignment="1">
      <alignment horizontal="right"/>
    </xf>
    <xf numFmtId="0" fontId="0" fillId="0" borderId="11" xfId="0" applyBorder="1"/>
    <xf numFmtId="0" fontId="0" fillId="0" borderId="2" xfId="0" applyBorder="1" applyAlignment="1">
      <alignment horizontal="right"/>
    </xf>
    <xf numFmtId="0" fontId="0" fillId="2" borderId="12" xfId="0" applyFill="1" applyBorder="1"/>
    <xf numFmtId="0" fontId="0" fillId="2" borderId="13" xfId="0" applyFill="1" applyBorder="1"/>
    <xf numFmtId="0" fontId="0" fillId="0" borderId="11" xfId="0" applyBorder="1" applyAlignment="1">
      <alignment horizontal="right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0" fillId="0" borderId="0" xfId="0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2" xfId="0" applyBorder="1"/>
    <xf numFmtId="0" fontId="0" fillId="0" borderId="15" xfId="0" applyBorder="1"/>
    <xf numFmtId="0" fontId="0" fillId="0" borderId="16" xfId="0" applyBorder="1"/>
    <xf numFmtId="0" fontId="0" fillId="0" borderId="0" xfId="0" applyFont="1" applyAlignment="1">
      <alignment horizontal="right"/>
    </xf>
    <xf numFmtId="0" fontId="10" fillId="0" borderId="2" xfId="0" quotePrefix="1" applyFont="1" applyBorder="1" applyAlignment="1">
      <alignment horizontal="right"/>
    </xf>
    <xf numFmtId="165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6" fillId="2" borderId="1" xfId="0" applyFont="1" applyFill="1" applyBorder="1"/>
    <xf numFmtId="0" fontId="2" fillId="0" borderId="0" xfId="0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6" fillId="2" borderId="3" xfId="0" applyFont="1" applyFill="1" applyBorder="1"/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0" fontId="2" fillId="0" borderId="10" xfId="0" applyFont="1" applyBorder="1" applyAlignment="1">
      <alignment horizontal="center"/>
    </xf>
    <xf numFmtId="0" fontId="2" fillId="0" borderId="2" xfId="0" applyFont="1" applyBorder="1"/>
    <xf numFmtId="9" fontId="2" fillId="0" borderId="2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0" xfId="0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right" vertical="top"/>
    </xf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0" fillId="0" borderId="0" xfId="0" applyAlignment="1">
      <alignment horizontal="center"/>
    </xf>
    <xf numFmtId="165" fontId="2" fillId="0" borderId="2" xfId="1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0" xfId="0" applyFont="1" applyBorder="1" applyAlignment="1"/>
    <xf numFmtId="0" fontId="2" fillId="0" borderId="11" xfId="0" applyFont="1" applyBorder="1"/>
    <xf numFmtId="0" fontId="0" fillId="0" borderId="2" xfId="0" applyBorder="1" applyAlignment="1"/>
    <xf numFmtId="9" fontId="2" fillId="0" borderId="1" xfId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8" fillId="0" borderId="0" xfId="0" applyFont="1"/>
    <xf numFmtId="0" fontId="18" fillId="0" borderId="0" xfId="0" applyFont="1"/>
    <xf numFmtId="0" fontId="22" fillId="3" borderId="0" xfId="0" applyFont="1" applyFill="1" applyAlignment="1">
      <alignment horizontal="left"/>
    </xf>
    <xf numFmtId="0" fontId="23" fillId="3" borderId="0" xfId="0" applyFont="1" applyFill="1"/>
    <xf numFmtId="0" fontId="4" fillId="0" borderId="10" xfId="0" applyFont="1" applyBorder="1" applyAlignment="1">
      <alignment horizontal="center"/>
    </xf>
    <xf numFmtId="0" fontId="14" fillId="0" borderId="0" xfId="0" applyFont="1"/>
    <xf numFmtId="0" fontId="21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3" fillId="3" borderId="0" xfId="0" applyFont="1" applyFill="1" applyBorder="1"/>
    <xf numFmtId="0" fontId="14" fillId="0" borderId="0" xfId="0" applyFont="1" applyAlignment="1">
      <alignment horizontal="right"/>
    </xf>
    <xf numFmtId="0" fontId="27" fillId="3" borderId="0" xfId="0" applyFont="1" applyFill="1" applyAlignment="1">
      <alignment horizontal="right"/>
    </xf>
    <xf numFmtId="0" fontId="0" fillId="0" borderId="10" xfId="0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22" fillId="3" borderId="0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29" fillId="0" borderId="0" xfId="0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0" fillId="3" borderId="0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Border="1"/>
    <xf numFmtId="165" fontId="2" fillId="0" borderId="2" xfId="1" applyNumberFormat="1" applyFont="1" applyBorder="1" applyAlignment="1">
      <alignment horizontal="center"/>
    </xf>
    <xf numFmtId="0" fontId="31" fillId="0" borderId="11" xfId="0" applyFont="1" applyBorder="1"/>
    <xf numFmtId="0" fontId="0" fillId="0" borderId="23" xfId="0" applyBorder="1"/>
    <xf numFmtId="0" fontId="6" fillId="0" borderId="24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0" borderId="0" xfId="0" applyFont="1" applyFill="1" applyBorder="1" applyAlignment="1">
      <alignment horizontal="left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32" fillId="0" borderId="0" xfId="0" applyFont="1"/>
    <xf numFmtId="0" fontId="23" fillId="0" borderId="0" xfId="0" applyFont="1" applyBorder="1" applyAlignment="1"/>
    <xf numFmtId="0" fontId="23" fillId="0" borderId="0" xfId="0" applyFont="1" applyBorder="1"/>
    <xf numFmtId="0" fontId="34" fillId="0" borderId="0" xfId="0" applyFont="1" applyAlignment="1">
      <alignment vertical="center"/>
    </xf>
    <xf numFmtId="0" fontId="36" fillId="0" borderId="0" xfId="0" applyFont="1"/>
    <xf numFmtId="0" fontId="36" fillId="0" borderId="0" xfId="0" applyFont="1" applyAlignment="1">
      <alignment horizontal="right"/>
    </xf>
    <xf numFmtId="0" fontId="37" fillId="0" borderId="0" xfId="0" applyFont="1"/>
    <xf numFmtId="0" fontId="38" fillId="0" borderId="0" xfId="0" applyFont="1" applyBorder="1"/>
    <xf numFmtId="0" fontId="36" fillId="0" borderId="0" xfId="0" applyFont="1" applyAlignment="1">
      <alignment horizontal="right" vertical="center"/>
    </xf>
    <xf numFmtId="0" fontId="14" fillId="0" borderId="31" xfId="0" applyFont="1" applyBorder="1" applyAlignment="1"/>
    <xf numFmtId="0" fontId="39" fillId="0" borderId="31" xfId="0" applyFont="1" applyBorder="1" applyAlignment="1">
      <alignment horizontal="center"/>
    </xf>
    <xf numFmtId="0" fontId="14" fillId="0" borderId="31" xfId="0" applyFont="1" applyBorder="1"/>
    <xf numFmtId="0" fontId="39" fillId="0" borderId="0" xfId="0" applyFont="1"/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2" fillId="4" borderId="31" xfId="0" applyFont="1" applyFill="1" applyBorder="1" applyAlignment="1">
      <alignment horizontal="center" vertical="center" wrapText="1"/>
    </xf>
    <xf numFmtId="0" fontId="35" fillId="0" borderId="0" xfId="0" quotePrefix="1" applyFont="1" applyAlignment="1">
      <alignment vertical="center"/>
    </xf>
    <xf numFmtId="0" fontId="42" fillId="4" borderId="43" xfId="0" applyFont="1" applyFill="1" applyBorder="1" applyAlignment="1">
      <alignment horizontal="center" vertical="center" wrapText="1"/>
    </xf>
    <xf numFmtId="0" fontId="42" fillId="4" borderId="44" xfId="0" applyFont="1" applyFill="1" applyBorder="1" applyAlignment="1">
      <alignment horizontal="center" vertical="center" wrapText="1"/>
    </xf>
    <xf numFmtId="0" fontId="42" fillId="4" borderId="45" xfId="0" applyFont="1" applyFill="1" applyBorder="1" applyAlignment="1">
      <alignment horizontal="center" vertical="center" wrapText="1"/>
    </xf>
    <xf numFmtId="0" fontId="42" fillId="4" borderId="38" xfId="0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0" fontId="42" fillId="4" borderId="40" xfId="0" applyFont="1" applyFill="1" applyBorder="1" applyAlignment="1">
      <alignment horizontal="center" vertical="center"/>
    </xf>
    <xf numFmtId="0" fontId="42" fillId="4" borderId="41" xfId="0" applyFont="1" applyFill="1" applyBorder="1" applyAlignment="1">
      <alignment horizontal="center" vertical="center"/>
    </xf>
    <xf numFmtId="0" fontId="42" fillId="4" borderId="42" xfId="0" applyFont="1" applyFill="1" applyBorder="1" applyAlignment="1">
      <alignment horizontal="center" vertical="center"/>
    </xf>
    <xf numFmtId="0" fontId="16" fillId="5" borderId="46" xfId="0" applyFont="1" applyFill="1" applyBorder="1" applyAlignment="1">
      <alignment horizontal="center" vertical="center"/>
    </xf>
    <xf numFmtId="0" fontId="16" fillId="5" borderId="47" xfId="0" applyFont="1" applyFill="1" applyBorder="1" applyAlignment="1">
      <alignment horizontal="center" vertical="center"/>
    </xf>
    <xf numFmtId="0" fontId="39" fillId="0" borderId="31" xfId="0" applyFont="1" applyBorder="1" applyAlignment="1"/>
    <xf numFmtId="0" fontId="20" fillId="5" borderId="40" xfId="0" applyFont="1" applyFill="1" applyBorder="1" applyAlignment="1">
      <alignment horizontal="left" vertical="center"/>
    </xf>
    <xf numFmtId="0" fontId="14" fillId="0" borderId="0" xfId="0" quotePrefix="1" applyFont="1"/>
    <xf numFmtId="0" fontId="7" fillId="0" borderId="0" xfId="2" applyFont="1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8" fillId="0" borderId="52" xfId="0" applyFont="1" applyBorder="1"/>
    <xf numFmtId="0" fontId="18" fillId="0" borderId="48" xfId="0" applyFont="1" applyBorder="1"/>
    <xf numFmtId="0" fontId="39" fillId="4" borderId="38" xfId="0" applyFont="1" applyFill="1" applyBorder="1" applyAlignment="1"/>
    <xf numFmtId="0" fontId="39" fillId="4" borderId="31" xfId="0" applyFont="1" applyFill="1" applyBorder="1" applyAlignment="1"/>
    <xf numFmtId="0" fontId="42" fillId="4" borderId="55" xfId="0" applyFont="1" applyFill="1" applyBorder="1" applyAlignment="1">
      <alignment horizontal="center" vertical="center" wrapText="1"/>
    </xf>
    <xf numFmtId="0" fontId="39" fillId="4" borderId="55" xfId="0" applyFont="1" applyFill="1" applyBorder="1" applyAlignment="1"/>
    <xf numFmtId="0" fontId="16" fillId="5" borderId="56" xfId="0" applyFont="1" applyFill="1" applyBorder="1" applyAlignment="1">
      <alignment horizontal="center" vertical="center" wrapText="1"/>
    </xf>
    <xf numFmtId="0" fontId="16" fillId="5" borderId="57" xfId="0" applyFont="1" applyFill="1" applyBorder="1" applyAlignment="1">
      <alignment horizontal="center" vertical="center" wrapText="1"/>
    </xf>
    <xf numFmtId="0" fontId="16" fillId="5" borderId="58" xfId="0" applyFont="1" applyFill="1" applyBorder="1" applyAlignment="1">
      <alignment horizontal="center" vertical="center" wrapText="1"/>
    </xf>
    <xf numFmtId="0" fontId="39" fillId="5" borderId="59" xfId="0" applyFont="1" applyFill="1" applyBorder="1" applyAlignment="1"/>
    <xf numFmtId="0" fontId="39" fillId="5" borderId="60" xfId="0" applyFont="1" applyFill="1" applyBorder="1" applyAlignment="1"/>
    <xf numFmtId="0" fontId="44" fillId="0" borderId="1" xfId="0" applyFont="1" applyBorder="1" applyAlignment="1">
      <alignment horizontal="center" vertical="center" wrapText="1"/>
    </xf>
    <xf numFmtId="0" fontId="39" fillId="4" borderId="40" xfId="0" applyFont="1" applyFill="1" applyBorder="1" applyAlignment="1"/>
    <xf numFmtId="0" fontId="39" fillId="4" borderId="41" xfId="0" applyFont="1" applyFill="1" applyBorder="1" applyAlignment="1"/>
    <xf numFmtId="0" fontId="39" fillId="4" borderId="42" xfId="0" applyFont="1" applyFill="1" applyBorder="1" applyAlignment="1"/>
    <xf numFmtId="0" fontId="43" fillId="4" borderId="44" xfId="0" applyFont="1" applyFill="1" applyBorder="1" applyAlignment="1">
      <alignment horizontal="center" vertical="center" wrapText="1"/>
    </xf>
    <xf numFmtId="0" fontId="39" fillId="4" borderId="62" xfId="0" applyFont="1" applyFill="1" applyBorder="1" applyAlignment="1"/>
    <xf numFmtId="0" fontId="39" fillId="4" borderId="59" xfId="0" applyFont="1" applyFill="1" applyBorder="1" applyAlignment="1"/>
    <xf numFmtId="0" fontId="39" fillId="4" borderId="60" xfId="0" applyFont="1" applyFill="1" applyBorder="1" applyAlignment="1"/>
    <xf numFmtId="0" fontId="39" fillId="4" borderId="61" xfId="0" applyFont="1" applyFill="1" applyBorder="1" applyAlignment="1"/>
    <xf numFmtId="0" fontId="42" fillId="4" borderId="56" xfId="0" applyFont="1" applyFill="1" applyBorder="1" applyAlignment="1">
      <alignment horizontal="center" vertical="center" wrapText="1"/>
    </xf>
    <xf numFmtId="0" fontId="43" fillId="4" borderId="57" xfId="0" applyFont="1" applyFill="1" applyBorder="1" applyAlignment="1">
      <alignment horizontal="center" vertical="center" wrapText="1"/>
    </xf>
    <xf numFmtId="0" fontId="42" fillId="4" borderId="58" xfId="0" applyFont="1" applyFill="1" applyBorder="1" applyAlignment="1">
      <alignment horizontal="center" vertical="center" wrapText="1"/>
    </xf>
    <xf numFmtId="0" fontId="39" fillId="5" borderId="41" xfId="0" applyFont="1" applyFill="1" applyBorder="1" applyAlignment="1"/>
    <xf numFmtId="0" fontId="39" fillId="5" borderId="42" xfId="0" applyFont="1" applyFill="1" applyBorder="1" applyAlignment="1"/>
    <xf numFmtId="0" fontId="39" fillId="5" borderId="63" xfId="0" applyFont="1" applyFill="1" applyBorder="1" applyAlignment="1"/>
    <xf numFmtId="0" fontId="43" fillId="5" borderId="64" xfId="0" applyFont="1" applyFill="1" applyBorder="1" applyAlignment="1">
      <alignment horizontal="center" vertical="center" wrapText="1"/>
    </xf>
    <xf numFmtId="0" fontId="43" fillId="4" borderId="66" xfId="0" applyFont="1" applyFill="1" applyBorder="1" applyAlignment="1">
      <alignment horizontal="center" vertical="center" wrapText="1"/>
    </xf>
    <xf numFmtId="0" fontId="42" fillId="4" borderId="67" xfId="0" applyFont="1" applyFill="1" applyBorder="1" applyAlignment="1">
      <alignment horizontal="center" vertical="center" wrapText="1"/>
    </xf>
    <xf numFmtId="0" fontId="43" fillId="4" borderId="67" xfId="0" applyFont="1" applyFill="1" applyBorder="1" applyAlignment="1">
      <alignment horizontal="center" vertical="center" wrapText="1"/>
    </xf>
    <xf numFmtId="0" fontId="42" fillId="4" borderId="68" xfId="0" applyFont="1" applyFill="1" applyBorder="1" applyAlignment="1">
      <alignment horizontal="center" vertical="center" wrapText="1"/>
    </xf>
    <xf numFmtId="0" fontId="39" fillId="5" borderId="65" xfId="0" applyFont="1" applyFill="1" applyBorder="1" applyAlignment="1"/>
    <xf numFmtId="0" fontId="39" fillId="5" borderId="62" xfId="0" applyFont="1" applyFill="1" applyBorder="1" applyAlignment="1"/>
    <xf numFmtId="0" fontId="39" fillId="5" borderId="47" xfId="0" applyFont="1" applyFill="1" applyBorder="1" applyAlignment="1"/>
    <xf numFmtId="0" fontId="43" fillId="5" borderId="66" xfId="0" applyFont="1" applyFill="1" applyBorder="1" applyAlignment="1">
      <alignment horizontal="center" vertical="center" wrapText="1"/>
    </xf>
    <xf numFmtId="0" fontId="42" fillId="5" borderId="67" xfId="0" applyFont="1" applyFill="1" applyBorder="1" applyAlignment="1">
      <alignment horizontal="center" vertical="center" wrapText="1"/>
    </xf>
    <xf numFmtId="0" fontId="43" fillId="5" borderId="67" xfId="0" applyFont="1" applyFill="1" applyBorder="1" applyAlignment="1">
      <alignment horizontal="center" vertical="center" wrapText="1"/>
    </xf>
    <xf numFmtId="0" fontId="42" fillId="5" borderId="68" xfId="0" applyFont="1" applyFill="1" applyBorder="1" applyAlignment="1">
      <alignment horizontal="center" vertical="center" wrapText="1"/>
    </xf>
    <xf numFmtId="0" fontId="39" fillId="4" borderId="65" xfId="0" applyFont="1" applyFill="1" applyBorder="1" applyAlignment="1"/>
    <xf numFmtId="0" fontId="39" fillId="4" borderId="47" xfId="0" applyFont="1" applyFill="1" applyBorder="1" applyAlignment="1"/>
    <xf numFmtId="0" fontId="39" fillId="6" borderId="31" xfId="0" applyFont="1" applyFill="1" applyBorder="1" applyAlignment="1">
      <alignment horizontal="center"/>
    </xf>
    <xf numFmtId="0" fontId="14" fillId="6" borderId="31" xfId="0" applyFont="1" applyFill="1" applyBorder="1" applyAlignment="1"/>
    <xf numFmtId="0" fontId="14" fillId="6" borderId="31" xfId="0" applyFont="1" applyFill="1" applyBorder="1"/>
    <xf numFmtId="0" fontId="18" fillId="0" borderId="0" xfId="0" applyFont="1" applyAlignment="1">
      <alignment horizontal="left"/>
    </xf>
    <xf numFmtId="0" fontId="39" fillId="5" borderId="40" xfId="0" applyFont="1" applyFill="1" applyBorder="1" applyAlignment="1"/>
    <xf numFmtId="0" fontId="2" fillId="0" borderId="0" xfId="0" applyFont="1" applyFill="1" applyAlignment="1">
      <alignment horizontal="left"/>
    </xf>
    <xf numFmtId="164" fontId="47" fillId="0" borderId="31" xfId="0" applyNumberFormat="1" applyFont="1" applyBorder="1" applyAlignment="1">
      <alignment horizontal="center"/>
    </xf>
    <xf numFmtId="0" fontId="48" fillId="4" borderId="44" xfId="0" applyFont="1" applyFill="1" applyBorder="1" applyAlignment="1">
      <alignment horizontal="center" vertical="center" wrapText="1"/>
    </xf>
    <xf numFmtId="0" fontId="48" fillId="4" borderId="67" xfId="0" applyFont="1" applyFill="1" applyBorder="1" applyAlignment="1">
      <alignment horizontal="center" vertical="center" wrapText="1"/>
    </xf>
    <xf numFmtId="0" fontId="47" fillId="0" borderId="31" xfId="0" applyFont="1" applyBorder="1" applyAlignment="1">
      <alignment horizontal="center"/>
    </xf>
    <xf numFmtId="0" fontId="48" fillId="5" borderId="6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9" fillId="5" borderId="46" xfId="0" applyFont="1" applyFill="1" applyBorder="1" applyAlignment="1"/>
    <xf numFmtId="0" fontId="16" fillId="5" borderId="69" xfId="0" applyFont="1" applyFill="1" applyBorder="1" applyAlignment="1">
      <alignment horizontal="center" vertical="center" wrapText="1"/>
    </xf>
    <xf numFmtId="0" fontId="33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3" fillId="0" borderId="0" xfId="2" applyAlignment="1">
      <alignment horizontal="left"/>
    </xf>
    <xf numFmtId="0" fontId="40" fillId="0" borderId="39" xfId="0" applyFont="1" applyBorder="1" applyAlignment="1" applyProtection="1">
      <alignment horizontal="center"/>
      <protection locked="0"/>
    </xf>
    <xf numFmtId="0" fontId="41" fillId="0" borderId="39" xfId="0" applyFont="1" applyBorder="1" applyAlignment="1" applyProtection="1">
      <alignment horizontal="center"/>
      <protection locked="0"/>
    </xf>
    <xf numFmtId="0" fontId="14" fillId="0" borderId="39" xfId="0" applyFont="1" applyBorder="1" applyAlignment="1" applyProtection="1">
      <alignment horizontal="center"/>
      <protection locked="0"/>
    </xf>
    <xf numFmtId="0" fontId="41" fillId="0" borderId="39" xfId="0" applyFont="1" applyBorder="1" applyAlignment="1" applyProtection="1">
      <alignment horizontal="left"/>
      <protection locked="0"/>
    </xf>
    <xf numFmtId="0" fontId="14" fillId="0" borderId="39" xfId="0" applyFont="1" applyBorder="1" applyAlignment="1" applyProtection="1">
      <protection locked="0"/>
    </xf>
    <xf numFmtId="0" fontId="41" fillId="0" borderId="31" xfId="0" applyFont="1" applyBorder="1" applyAlignment="1" applyProtection="1">
      <alignment horizontal="center"/>
      <protection locked="0"/>
    </xf>
    <xf numFmtId="14" fontId="41" fillId="0" borderId="31" xfId="0" applyNumberFormat="1" applyFont="1" applyBorder="1" applyAlignment="1" applyProtection="1">
      <alignment horizontal="center"/>
      <protection locked="0"/>
    </xf>
    <xf numFmtId="14" fontId="41" fillId="0" borderId="39" xfId="0" applyNumberFormat="1" applyFont="1" applyBorder="1" applyAlignment="1" applyProtection="1">
      <alignment horizontal="center"/>
      <protection locked="0"/>
    </xf>
    <xf numFmtId="0" fontId="41" fillId="0" borderId="39" xfId="0" applyFont="1" applyBorder="1" applyAlignment="1" applyProtection="1">
      <protection locked="0"/>
    </xf>
    <xf numFmtId="14" fontId="14" fillId="0" borderId="39" xfId="0" applyNumberFormat="1" applyFont="1" applyBorder="1" applyAlignment="1" applyProtection="1">
      <alignment horizontal="center"/>
      <protection locked="0"/>
    </xf>
    <xf numFmtId="0" fontId="14" fillId="0" borderId="31" xfId="0" applyFont="1" applyBorder="1" applyAlignment="1" applyProtection="1">
      <protection locked="0"/>
    </xf>
    <xf numFmtId="0" fontId="49" fillId="0" borderId="0" xfId="0" applyFont="1"/>
    <xf numFmtId="0" fontId="2" fillId="4" borderId="0" xfId="0" applyFont="1" applyFill="1" applyBorder="1" applyAlignment="1" applyProtection="1">
      <alignment horizontal="left"/>
      <protection locked="0"/>
    </xf>
    <xf numFmtId="14" fontId="2" fillId="4" borderId="0" xfId="0" applyNumberFormat="1" applyFont="1" applyFill="1" applyBorder="1" applyAlignment="1" applyProtection="1">
      <alignment horizontal="left"/>
      <protection locked="0"/>
    </xf>
    <xf numFmtId="0" fontId="40" fillId="0" borderId="39" xfId="0" applyFont="1" applyFill="1" applyBorder="1" applyAlignment="1" applyProtection="1">
      <alignment horizontal="center"/>
      <protection locked="0"/>
    </xf>
    <xf numFmtId="0" fontId="41" fillId="0" borderId="39" xfId="0" applyFont="1" applyFill="1" applyBorder="1" applyAlignment="1" applyProtection="1">
      <alignment horizontal="center"/>
      <protection locked="0"/>
    </xf>
    <xf numFmtId="0" fontId="14" fillId="0" borderId="39" xfId="0" applyFont="1" applyFill="1" applyBorder="1" applyAlignment="1" applyProtection="1">
      <alignment horizontal="center"/>
      <protection locked="0"/>
    </xf>
    <xf numFmtId="164" fontId="47" fillId="0" borderId="31" xfId="0" applyNumberFormat="1" applyFont="1" applyFill="1" applyBorder="1" applyAlignment="1">
      <alignment horizontal="center"/>
    </xf>
    <xf numFmtId="0" fontId="41" fillId="0" borderId="39" xfId="0" applyFont="1" applyFill="1" applyBorder="1" applyAlignment="1" applyProtection="1">
      <alignment horizontal="left"/>
      <protection locked="0"/>
    </xf>
    <xf numFmtId="0" fontId="14" fillId="0" borderId="39" xfId="0" applyFont="1" applyFill="1" applyBorder="1" applyAlignment="1" applyProtection="1">
      <protection locked="0"/>
    </xf>
    <xf numFmtId="0" fontId="41" fillId="0" borderId="31" xfId="0" applyFont="1" applyFill="1" applyBorder="1" applyAlignment="1" applyProtection="1">
      <alignment horizontal="center"/>
      <protection locked="0"/>
    </xf>
    <xf numFmtId="14" fontId="41" fillId="0" borderId="31" xfId="0" applyNumberFormat="1" applyFont="1" applyFill="1" applyBorder="1" applyAlignment="1" applyProtection="1">
      <alignment horizontal="center"/>
      <protection locked="0"/>
    </xf>
    <xf numFmtId="0" fontId="41" fillId="0" borderId="39" xfId="0" applyFont="1" applyFill="1" applyBorder="1" applyAlignment="1" applyProtection="1">
      <protection locked="0"/>
    </xf>
    <xf numFmtId="14" fontId="41" fillId="0" borderId="39" xfId="0" applyNumberFormat="1" applyFont="1" applyFill="1" applyBorder="1" applyAlignment="1" applyProtection="1">
      <alignment horizontal="center"/>
      <protection locked="0"/>
    </xf>
    <xf numFmtId="0" fontId="47" fillId="0" borderId="31" xfId="0" applyFont="1" applyFill="1" applyBorder="1" applyAlignment="1">
      <alignment horizontal="center"/>
    </xf>
    <xf numFmtId="14" fontId="14" fillId="0" borderId="39" xfId="0" applyNumberFormat="1" applyFont="1" applyFill="1" applyBorder="1" applyAlignment="1" applyProtection="1">
      <alignment horizontal="center"/>
      <protection locked="0"/>
    </xf>
    <xf numFmtId="0" fontId="14" fillId="0" borderId="31" xfId="0" applyFont="1" applyFill="1" applyBorder="1" applyAlignment="1" applyProtection="1">
      <protection locked="0"/>
    </xf>
    <xf numFmtId="0" fontId="14" fillId="0" borderId="31" xfId="0" applyFont="1" applyFill="1" applyBorder="1" applyAlignment="1"/>
    <xf numFmtId="0" fontId="42" fillId="5" borderId="64" xfId="0" applyFont="1" applyFill="1" applyBorder="1" applyAlignment="1">
      <alignment horizontal="center" vertical="center" wrapText="1"/>
    </xf>
    <xf numFmtId="0" fontId="43" fillId="4" borderId="43" xfId="0" applyFont="1" applyFill="1" applyBorder="1" applyAlignment="1">
      <alignment horizontal="center" vertical="center" wrapText="1"/>
    </xf>
    <xf numFmtId="0" fontId="43" fillId="4" borderId="45" xfId="0" applyFont="1" applyFill="1" applyBorder="1" applyAlignment="1">
      <alignment horizontal="center" vertical="center" wrapText="1"/>
    </xf>
    <xf numFmtId="0" fontId="39" fillId="4" borderId="41" xfId="0" applyFont="1" applyFill="1" applyBorder="1" applyAlignment="1">
      <alignment horizontal="center"/>
    </xf>
    <xf numFmtId="0" fontId="39" fillId="4" borderId="42" xfId="0" applyFont="1" applyFill="1" applyBorder="1" applyAlignment="1">
      <alignment horizontal="center"/>
    </xf>
    <xf numFmtId="0" fontId="14" fillId="6" borderId="31" xfId="0" applyFont="1" applyFill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50" fillId="3" borderId="0" xfId="0" applyFont="1" applyFill="1"/>
    <xf numFmtId="0" fontId="3" fillId="0" borderId="70" xfId="2" applyBorder="1" applyAlignment="1">
      <alignment vertical="center"/>
    </xf>
    <xf numFmtId="0" fontId="5" fillId="4" borderId="0" xfId="0" applyFont="1" applyFill="1" applyBorder="1" applyAlignment="1" applyProtection="1">
      <alignment horizontal="left"/>
      <protection locked="0"/>
    </xf>
    <xf numFmtId="0" fontId="2" fillId="4" borderId="0" xfId="0" applyFont="1" applyFill="1" applyBorder="1" applyAlignment="1" applyProtection="1">
      <alignment horizontal="left"/>
      <protection locked="0"/>
    </xf>
    <xf numFmtId="0" fontId="3" fillId="4" borderId="0" xfId="2" applyFill="1" applyBorder="1" applyAlignment="1" applyProtection="1">
      <alignment horizontal="left"/>
      <protection locked="0"/>
    </xf>
    <xf numFmtId="0" fontId="7" fillId="4" borderId="0" xfId="2" applyFont="1" applyFill="1" applyBorder="1" applyAlignment="1" applyProtection="1">
      <alignment horizontal="left"/>
      <protection locked="0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0" fillId="0" borderId="10" xfId="0" applyBorder="1" applyAlignment="1">
      <alignment horizontal="right" wrapText="1"/>
    </xf>
    <xf numFmtId="0" fontId="0" fillId="0" borderId="2" xfId="0" applyBorder="1" applyAlignment="1">
      <alignment horizontal="right" wrapText="1"/>
    </xf>
  </cellXfs>
  <cellStyles count="3">
    <cellStyle name="Lien hypertexte" xfId="2" builtinId="8"/>
    <cellStyle name="Normal" xfId="0" builtinId="0"/>
    <cellStyle name="Pourcentage" xfId="1" builtinId="5"/>
  </cellStyles>
  <dxfs count="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0648098242021855"/>
          <c:y val="1.9464720194647202E-2"/>
          <c:w val="0.46547567787296185"/>
          <c:h val="0.9270072992700729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Rapport!$B$208:$B$217</c:f>
              <c:strCache>
                <c:ptCount val="10"/>
                <c:pt idx="0">
                  <c:v>1-Les moyens diagnostiques sont adaptés</c:v>
                </c:pt>
                <c:pt idx="1">
                  <c:v>2-L'indication de l'antibiothérapie est pertinente</c:v>
                </c:pt>
                <c:pt idx="2">
                  <c:v>3-Le choix de la molécule est pertinent</c:v>
                </c:pt>
                <c:pt idx="3">
                  <c:v>4-La posologie est pertinente</c:v>
                </c:pt>
                <c:pt idx="4">
                  <c:v>5-La durée est pertinente</c:v>
                </c:pt>
                <c:pt idx="5">
                  <c:v>6-La voie d'administration est pertinente</c:v>
                </c:pt>
                <c:pt idx="6">
                  <c:v>7-La réévaluation à H72 a été réalisée</c:v>
                </c:pt>
                <c:pt idx="7">
                  <c:v>8-La réévaluation à J7-J10 a été réalisée</c:v>
                </c:pt>
                <c:pt idx="8">
                  <c:v>9-Le contrôle après traitement est pertinent</c:v>
                </c:pt>
                <c:pt idx="9">
                  <c:v>10-Le bilan étiologique réalisé est pertinent</c:v>
                </c:pt>
              </c:strCache>
            </c:strRef>
          </c:cat>
          <c:val>
            <c:numRef>
              <c:f>Rapport!$G$208:$G$217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EB-4A05-8268-DE4B604B1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7357824"/>
        <c:axId val="231768832"/>
      </c:barChart>
      <c:catAx>
        <c:axId val="2273578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768832"/>
        <c:crosses val="autoZero"/>
        <c:auto val="1"/>
        <c:lblAlgn val="ctr"/>
        <c:lblOffset val="100"/>
        <c:noMultiLvlLbl val="0"/>
      </c:catAx>
      <c:valAx>
        <c:axId val="231768832"/>
        <c:scaling>
          <c:orientation val="minMax"/>
          <c:max val="1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22735782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92103169668274E-2"/>
          <c:y val="7.5485129049176272E-2"/>
          <c:w val="0.53174636404597175"/>
          <c:h val="0.80119619184642343"/>
        </c:manualLayout>
      </c:layout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2C-42FB-AA81-E1590D0CD5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2C-42FB-AA81-E1590D0CD5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Rapport!$C$15:$C$16</c:f>
              <c:strCache>
                <c:ptCount val="2"/>
                <c:pt idx="0">
                  <c:v>Femme</c:v>
                </c:pt>
                <c:pt idx="1">
                  <c:v>Homme</c:v>
                </c:pt>
              </c:strCache>
            </c:strRef>
          </c:cat>
          <c:val>
            <c:numRef>
              <c:f>Rapport!$D$15:$D$16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2C-42FB-AA81-E1590D0CD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41869667460112"/>
          <c:y val="0.28229744909731203"/>
          <c:w val="0.37144817613309344"/>
          <c:h val="0.30773302505235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92103169668274E-2"/>
          <c:y val="7.5485129049176272E-2"/>
          <c:w val="0.76984175093222784"/>
          <c:h val="0.80119619184642343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Rapport!$C$21:$C$26</c:f>
              <c:strCache>
                <c:ptCount val="6"/>
                <c:pt idx="0">
                  <c:v>[18-25[</c:v>
                </c:pt>
                <c:pt idx="1">
                  <c:v>[25-45[</c:v>
                </c:pt>
                <c:pt idx="2">
                  <c:v>[45-65[</c:v>
                </c:pt>
                <c:pt idx="3">
                  <c:v>[65-75[</c:v>
                </c:pt>
                <c:pt idx="4">
                  <c:v>[75-85[</c:v>
                </c:pt>
                <c:pt idx="5">
                  <c:v>≥85</c:v>
                </c:pt>
              </c:strCache>
            </c:strRef>
          </c:cat>
          <c:val>
            <c:numRef>
              <c:f>Rapport!$D$21:$D$26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53-4CAA-8FB5-763656E89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84940288"/>
        <c:axId val="384938752"/>
      </c:barChart>
      <c:valAx>
        <c:axId val="384938752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384940288"/>
        <c:crosses val="autoZero"/>
        <c:crossBetween val="between"/>
      </c:valAx>
      <c:catAx>
        <c:axId val="384940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alpha val="9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4938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BA-4CCB-A29C-E069A6C47B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BA-4CCB-A29C-E069A6C47B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BA-4CCB-A29C-E069A6C47B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FBA-4CCB-A29C-E069A6C47B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FBA-4CCB-A29C-E069A6C47B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FBA-4CCB-A29C-E069A6C47B2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FBA-4CCB-A29C-E069A6C47B2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FBA-4CCB-A29C-E069A6C47B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FBA-4CCB-A29C-E069A6C47B2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FBA-4CCB-A29C-E069A6C47B20}"/>
              </c:ext>
            </c:extLst>
          </c:dPt>
          <c:cat>
            <c:strRef>
              <c:f>Rapport!$C$76:$C$85</c:f>
              <c:strCache>
                <c:ptCount val="10"/>
                <c:pt idx="0">
                  <c:v>Escherichia coli</c:v>
                </c:pt>
                <c:pt idx="1">
                  <c:v>Proteus mirabilis</c:v>
                </c:pt>
                <c:pt idx="2">
                  <c:v>Enterococcus faecalis</c:v>
                </c:pt>
                <c:pt idx="3">
                  <c:v>Klebsiella pneumoniae</c:v>
                </c:pt>
                <c:pt idx="4">
                  <c:v>Staphylococcus aureus</c:v>
                </c:pt>
                <c:pt idx="5">
                  <c:v>Enterobacter cloacae</c:v>
                </c:pt>
                <c:pt idx="6">
                  <c:v>Pseudomonas aeruginosa</c:v>
                </c:pt>
                <c:pt idx="7">
                  <c:v>Klebsiella oxytoca</c:v>
                </c:pt>
                <c:pt idx="8">
                  <c:v>Morganella</c:v>
                </c:pt>
                <c:pt idx="9">
                  <c:v>Autre</c:v>
                </c:pt>
              </c:strCache>
            </c:strRef>
          </c:cat>
          <c:val>
            <c:numRef>
              <c:f>Rapport!$D$76:$D$85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FBA-4CCB-A29C-E069A6C47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508788674142991"/>
          <c:y val="3.9997117834591991E-2"/>
          <c:w val="0.35065186370420282"/>
          <c:h val="0.93684786587144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92103169668274E-2"/>
          <c:y val="7.5485129049176272E-2"/>
          <c:w val="0.53174636404597175"/>
          <c:h val="0.80119619184642343"/>
        </c:manualLayout>
      </c:layout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6C-42B6-9DCF-0661874D1D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6C-42B6-9DCF-0661874D1DE5}"/>
              </c:ext>
            </c:extLst>
          </c:dPt>
          <c:cat>
            <c:strRef>
              <c:f>Rapport!$C$15:$C$16</c:f>
              <c:strCache>
                <c:ptCount val="2"/>
                <c:pt idx="0">
                  <c:v>Femme</c:v>
                </c:pt>
                <c:pt idx="1">
                  <c:v>Homme</c:v>
                </c:pt>
              </c:strCache>
            </c:strRef>
          </c:cat>
          <c:val>
            <c:numRef>
              <c:f>Rapport!$D$15:$D$16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6C-42B6-9DCF-0661874D1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41869667460112"/>
          <c:y val="0.28229744909731203"/>
          <c:w val="0.37144817613309344"/>
          <c:h val="0.30773302505235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92103169668274E-2"/>
          <c:y val="7.5485129049176272E-2"/>
          <c:w val="0.76984175093222784"/>
          <c:h val="0.80119619184642343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Rapport!$C$21:$C$26</c:f>
              <c:strCache>
                <c:ptCount val="6"/>
                <c:pt idx="0">
                  <c:v>[18-25[</c:v>
                </c:pt>
                <c:pt idx="1">
                  <c:v>[25-45[</c:v>
                </c:pt>
                <c:pt idx="2">
                  <c:v>[45-65[</c:v>
                </c:pt>
                <c:pt idx="3">
                  <c:v>[65-75[</c:v>
                </c:pt>
                <c:pt idx="4">
                  <c:v>[75-85[</c:v>
                </c:pt>
                <c:pt idx="5">
                  <c:v>≥85</c:v>
                </c:pt>
              </c:strCache>
            </c:strRef>
          </c:cat>
          <c:val>
            <c:numRef>
              <c:f>Rapport!$D$21:$D$26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4-4647-920E-B4D542434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84955904"/>
        <c:axId val="384954368"/>
      </c:barChart>
      <c:valAx>
        <c:axId val="38495436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4955904"/>
        <c:crosses val="autoZero"/>
        <c:crossBetween val="between"/>
        <c:majorUnit val="10"/>
        <c:minorUnit val="1"/>
      </c:valAx>
      <c:catAx>
        <c:axId val="384955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alpha val="9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4954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92103169668274E-2"/>
          <c:y val="7.5485129049176272E-2"/>
          <c:w val="0.76984175093222784"/>
          <c:h val="0.8778265807683131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Rapport!$C$107:$C$118</c:f>
              <c:strCache>
                <c:ptCount val="12"/>
                <c:pt idx="0">
                  <c:v>Ampicilline</c:v>
                </c:pt>
                <c:pt idx="1">
                  <c:v>Amoxicilline-acide clav.</c:v>
                </c:pt>
                <c:pt idx="2">
                  <c:v>Céfotaxime</c:v>
                </c:pt>
                <c:pt idx="3">
                  <c:v>Céfépime</c:v>
                </c:pt>
                <c:pt idx="4">
                  <c:v>Pivmécillinam</c:v>
                </c:pt>
                <c:pt idx="5">
                  <c:v>Gentamicine</c:v>
                </c:pt>
                <c:pt idx="6">
                  <c:v>Amikacine</c:v>
                </c:pt>
                <c:pt idx="7">
                  <c:v>Ofloxacine</c:v>
                </c:pt>
                <c:pt idx="8">
                  <c:v>Ciprofloxacine</c:v>
                </c:pt>
                <c:pt idx="9">
                  <c:v>Triméthoprime+sufamides</c:v>
                </c:pt>
                <c:pt idx="10">
                  <c:v>Fosfomycine</c:v>
                </c:pt>
                <c:pt idx="11">
                  <c:v>Furanes</c:v>
                </c:pt>
              </c:strCache>
            </c:strRef>
          </c:cat>
          <c:val>
            <c:numRef>
              <c:f>Rapport!$F$107:$F$118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A-4AD2-A0C6-5D249BED7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47810304"/>
        <c:axId val="247808768"/>
      </c:barChart>
      <c:valAx>
        <c:axId val="247808768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7810304"/>
        <c:crosses val="autoZero"/>
        <c:crossBetween val="between"/>
      </c:valAx>
      <c:catAx>
        <c:axId val="2478103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247808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6F-4453-B01C-2333145FF5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6F-4453-B01C-2333145FF5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6F-4453-B01C-2333145FF54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76F-4453-B01C-2333145FF54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76F-4453-B01C-2333145FF54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76F-4453-B01C-2333145FF54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76F-4453-B01C-2333145FF54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76F-4453-B01C-2333145FF544}"/>
              </c:ext>
            </c:extLst>
          </c:dPt>
          <c:cat>
            <c:strRef>
              <c:f>Rapport!$B$130:$C$137</c:f>
              <c:strCache>
                <c:ptCount val="8"/>
                <c:pt idx="0">
                  <c:v>Cystite simple</c:v>
                </c:pt>
                <c:pt idx="1">
                  <c:v>Cystite à risque de complication</c:v>
                </c:pt>
                <c:pt idx="2">
                  <c:v>Pyélonéphrite simple sans signe de gravité</c:v>
                </c:pt>
                <c:pt idx="3">
                  <c:v>Pyélonéphrite à risque de complication sans signe de gravité</c:v>
                </c:pt>
                <c:pt idx="4">
                  <c:v>Pyélonéphrite grave</c:v>
                </c:pt>
                <c:pt idx="5">
                  <c:v>Infection urinaire masculine</c:v>
                </c:pt>
                <c:pt idx="6">
                  <c:v>Colonisation avec indication retenue à une antibiothérapie</c:v>
                </c:pt>
                <c:pt idx="7">
                  <c:v>Infection urinaire, sans précision</c:v>
                </c:pt>
              </c:strCache>
            </c:strRef>
          </c:cat>
          <c:val>
            <c:numRef>
              <c:f>Rapport!$D$130:$D$137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6F-4453-B01C-2333145FF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042359678302247"/>
          <c:y val="3.9997117834591991E-2"/>
          <c:w val="0.40531615366261042"/>
          <c:h val="0.953689967412080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Evaluation</a:t>
            </a:r>
            <a:r>
              <a:rPr lang="fr-FR" baseline="0"/>
              <a:t> de la pertinence de la prise en charge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Rapport!$B$208:$B$217</c:f>
              <c:strCache>
                <c:ptCount val="10"/>
                <c:pt idx="0">
                  <c:v>1-Les moyens diagnostiques sont adaptés</c:v>
                </c:pt>
                <c:pt idx="1">
                  <c:v>2-L'indication de l'antibiothérapie est pertinente</c:v>
                </c:pt>
                <c:pt idx="2">
                  <c:v>3-Le choix de la molécule est pertinent</c:v>
                </c:pt>
                <c:pt idx="3">
                  <c:v>4-La posologie est pertinente</c:v>
                </c:pt>
                <c:pt idx="4">
                  <c:v>5-La durée est pertinente</c:v>
                </c:pt>
                <c:pt idx="5">
                  <c:v>6-La voie d'administration est pertinente</c:v>
                </c:pt>
                <c:pt idx="6">
                  <c:v>7-La réévaluation à H72 a été réalisée</c:v>
                </c:pt>
                <c:pt idx="7">
                  <c:v>8-La réévaluation à J7-J10 a été réalisée</c:v>
                </c:pt>
                <c:pt idx="8">
                  <c:v>9-Le contrôle après traitement est pertinent</c:v>
                </c:pt>
                <c:pt idx="9">
                  <c:v>10-Le bilan étiologique réalisé est pertinent</c:v>
                </c:pt>
              </c:strCache>
            </c:strRef>
          </c:cat>
          <c:val>
            <c:numRef>
              <c:f>Rapport!$G$208:$G$217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B-4E85-B492-F1BDF2EF4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8187904"/>
        <c:axId val="248197888"/>
      </c:barChart>
      <c:catAx>
        <c:axId val="2481879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8197888"/>
        <c:crosses val="autoZero"/>
        <c:auto val="1"/>
        <c:lblAlgn val="ctr"/>
        <c:lblOffset val="100"/>
        <c:noMultiLvlLbl val="0"/>
      </c:catAx>
      <c:valAx>
        <c:axId val="248197888"/>
        <c:scaling>
          <c:orientation val="minMax"/>
          <c:max val="1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24818790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4.png"/><Relationship Id="rId6" Type="http://schemas.openxmlformats.org/officeDocument/2006/relationships/image" Target="../media/image5.png"/><Relationship Id="rId5" Type="http://schemas.openxmlformats.org/officeDocument/2006/relationships/image" Target="../media/image3.emf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6.xml"/><Relationship Id="rId7" Type="http://schemas.openxmlformats.org/officeDocument/2006/relationships/image" Target="../media/image4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2162175</xdr:colOff>
      <xdr:row>1</xdr:row>
      <xdr:rowOff>0</xdr:rowOff>
    </xdr:from>
    <xdr:to>
      <xdr:col>9</xdr:col>
      <xdr:colOff>285750</xdr:colOff>
      <xdr:row>3</xdr:row>
      <xdr:rowOff>190499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161926"/>
          <a:ext cx="981075" cy="914399"/>
        </a:xfrm>
        <a:prstGeom prst="rect">
          <a:avLst/>
        </a:prstGeom>
      </xdr:spPr>
    </xdr:pic>
    <xdr:clientData/>
  </xdr:twoCellAnchor>
  <xdr:twoCellAnchor>
    <xdr:from>
      <xdr:col>8</xdr:col>
      <xdr:colOff>914400</xdr:colOff>
      <xdr:row>1</xdr:row>
      <xdr:rowOff>0</xdr:rowOff>
    </xdr:from>
    <xdr:to>
      <xdr:col>8</xdr:col>
      <xdr:colOff>2085975</xdr:colOff>
      <xdr:row>3</xdr:row>
      <xdr:rowOff>71120</xdr:rowOff>
    </xdr:to>
    <xdr:grpSp>
      <xdr:nvGrpSpPr>
        <xdr:cNvPr id="6" name="Groupe 5"/>
        <xdr:cNvGrpSpPr/>
      </xdr:nvGrpSpPr>
      <xdr:grpSpPr>
        <a:xfrm>
          <a:off x="4152900" y="114300"/>
          <a:ext cx="1171575" cy="795020"/>
          <a:chOff x="4152900" y="114300"/>
          <a:chExt cx="1171575" cy="985520"/>
        </a:xfrm>
      </xdr:grpSpPr>
      <xdr:sp macro="" textlink="">
        <xdr:nvSpPr>
          <xdr:cNvPr id="5" name="Rectangle 4"/>
          <xdr:cNvSpPr/>
        </xdr:nvSpPr>
        <xdr:spPr>
          <a:xfrm>
            <a:off x="4257675" y="152400"/>
            <a:ext cx="1066800" cy="92392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pic>
        <xdr:nvPicPr>
          <xdr:cNvPr id="3" name="Image 2" descr="H:\RRH\LOGOS CPias\PNG\01-cpias-quadri-dvlp.png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52900" y="114300"/>
            <a:ext cx="1162685" cy="98552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 editAs="oneCell">
    <xdr:from>
      <xdr:col>0</xdr:col>
      <xdr:colOff>85725</xdr:colOff>
      <xdr:row>1</xdr:row>
      <xdr:rowOff>85725</xdr:rowOff>
    </xdr:from>
    <xdr:to>
      <xdr:col>2</xdr:col>
      <xdr:colOff>723900</xdr:colOff>
      <xdr:row>2</xdr:row>
      <xdr:rowOff>342900</xdr:rowOff>
    </xdr:to>
    <xdr:pic>
      <xdr:nvPicPr>
        <xdr:cNvPr id="4" name="Image 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90525"/>
          <a:ext cx="1495425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9525</xdr:colOff>
      <xdr:row>0</xdr:row>
      <xdr:rowOff>19050</xdr:rowOff>
    </xdr:from>
    <xdr:to>
      <xdr:col>20</xdr:col>
      <xdr:colOff>209468</xdr:colOff>
      <xdr:row>2</xdr:row>
      <xdr:rowOff>257107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19050"/>
          <a:ext cx="657143" cy="542857"/>
        </a:xfrm>
        <a:prstGeom prst="rect">
          <a:avLst/>
        </a:prstGeom>
      </xdr:spPr>
    </xdr:pic>
    <xdr:clientData/>
  </xdr:twoCellAnchor>
  <xdr:twoCellAnchor>
    <xdr:from>
      <xdr:col>8</xdr:col>
      <xdr:colOff>57150</xdr:colOff>
      <xdr:row>23</xdr:row>
      <xdr:rowOff>180975</xdr:rowOff>
    </xdr:from>
    <xdr:to>
      <xdr:col>21</xdr:col>
      <xdr:colOff>400050</xdr:colOff>
      <xdr:row>35</xdr:row>
      <xdr:rowOff>85725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0</xdr:colOff>
      <xdr:row>35</xdr:row>
      <xdr:rowOff>38099</xdr:rowOff>
    </xdr:from>
    <xdr:ext cx="9115424" cy="314325"/>
    <xdr:sp macro="" textlink="">
      <xdr:nvSpPr>
        <xdr:cNvPr id="4" name="ZoneTexte 3"/>
        <xdr:cNvSpPr txBox="1"/>
      </xdr:nvSpPr>
      <xdr:spPr>
        <a:xfrm>
          <a:off x="0" y="5953124"/>
          <a:ext cx="9115424" cy="3143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100"/>
            <a:t>Commentaire</a:t>
          </a:r>
          <a:r>
            <a:rPr lang="fr-FR" sz="1100" baseline="0"/>
            <a:t> : - noter vos commentaires ici -</a:t>
          </a:r>
          <a:endParaRPr lang="fr-FR" sz="1100"/>
        </a:p>
      </xdr:txBody>
    </xdr:sp>
    <xdr:clientData/>
  </xdr:oneCellAnchor>
  <xdr:twoCellAnchor>
    <xdr:from>
      <xdr:col>0</xdr:col>
      <xdr:colOff>28575</xdr:colOff>
      <xdr:row>8</xdr:row>
      <xdr:rowOff>161925</xdr:rowOff>
    </xdr:from>
    <xdr:to>
      <xdr:col>3</xdr:col>
      <xdr:colOff>257174</xdr:colOff>
      <xdr:row>14</xdr:row>
      <xdr:rowOff>157162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400050</xdr:colOff>
      <xdr:row>7</xdr:row>
      <xdr:rowOff>19050</xdr:rowOff>
    </xdr:from>
    <xdr:to>
      <xdr:col>6</xdr:col>
      <xdr:colOff>453258</xdr:colOff>
      <xdr:row>18</xdr:row>
      <xdr:rowOff>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352425</xdr:colOff>
      <xdr:row>0</xdr:row>
      <xdr:rowOff>209550</xdr:rowOff>
    </xdr:from>
    <xdr:to>
      <xdr:col>3</xdr:col>
      <xdr:colOff>190500</xdr:colOff>
      <xdr:row>3</xdr:row>
      <xdr:rowOff>28575</xdr:rowOff>
    </xdr:to>
    <xdr:pic>
      <xdr:nvPicPr>
        <xdr:cNvPr id="7" name="Image 6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9550"/>
          <a:ext cx="1209675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20</xdr:col>
      <xdr:colOff>304800</xdr:colOff>
      <xdr:row>0</xdr:row>
      <xdr:rowOff>47625</xdr:rowOff>
    </xdr:from>
    <xdr:to>
      <xdr:col>22</xdr:col>
      <xdr:colOff>28575</xdr:colOff>
      <xdr:row>3</xdr:row>
      <xdr:rowOff>19050</xdr:rowOff>
    </xdr:to>
    <xdr:grpSp>
      <xdr:nvGrpSpPr>
        <xdr:cNvPr id="8" name="Groupe 7"/>
        <xdr:cNvGrpSpPr/>
      </xdr:nvGrpSpPr>
      <xdr:grpSpPr>
        <a:xfrm>
          <a:off x="8524875" y="47625"/>
          <a:ext cx="638175" cy="542925"/>
          <a:chOff x="4152900" y="114300"/>
          <a:chExt cx="1171575" cy="985520"/>
        </a:xfrm>
      </xdr:grpSpPr>
      <xdr:sp macro="" textlink="">
        <xdr:nvSpPr>
          <xdr:cNvPr id="9" name="Rectangle 8"/>
          <xdr:cNvSpPr/>
        </xdr:nvSpPr>
        <xdr:spPr>
          <a:xfrm>
            <a:off x="4257675" y="152400"/>
            <a:ext cx="1066800" cy="92392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pic>
        <xdr:nvPicPr>
          <xdr:cNvPr id="10" name="Image 9" descr="H:\RRH\LOGOS CPias\PNG\01-cpias-quadri-dvlp.png"/>
          <xdr:cNvPicPr/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52900" y="114300"/>
            <a:ext cx="1162685" cy="98552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87</xdr:row>
      <xdr:rowOff>0</xdr:rowOff>
    </xdr:from>
    <xdr:to>
      <xdr:col>9</xdr:col>
      <xdr:colOff>285750</xdr:colOff>
      <xdr:row>99</xdr:row>
      <xdr:rowOff>114299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285750</xdr:colOff>
      <xdr:row>11</xdr:row>
      <xdr:rowOff>85725</xdr:rowOff>
    </xdr:from>
    <xdr:to>
      <xdr:col>9</xdr:col>
      <xdr:colOff>57149</xdr:colOff>
      <xdr:row>18</xdr:row>
      <xdr:rowOff>4762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352425</xdr:colOff>
      <xdr:row>18</xdr:row>
      <xdr:rowOff>171450</xdr:rowOff>
    </xdr:from>
    <xdr:to>
      <xdr:col>9</xdr:col>
      <xdr:colOff>123824</xdr:colOff>
      <xdr:row>26</xdr:row>
      <xdr:rowOff>66675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428625</xdr:colOff>
      <xdr:row>104</xdr:row>
      <xdr:rowOff>161924</xdr:rowOff>
    </xdr:from>
    <xdr:to>
      <xdr:col>10</xdr:col>
      <xdr:colOff>0</xdr:colOff>
      <xdr:row>118</xdr:row>
      <xdr:rowOff>114299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104775</xdr:colOff>
      <xdr:row>138</xdr:row>
      <xdr:rowOff>152400</xdr:rowOff>
    </xdr:from>
    <xdr:to>
      <xdr:col>9</xdr:col>
      <xdr:colOff>276225</xdr:colOff>
      <xdr:row>150</xdr:row>
      <xdr:rowOff>128588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4761</xdr:colOff>
      <xdr:row>218</xdr:row>
      <xdr:rowOff>4762</xdr:rowOff>
    </xdr:from>
    <xdr:to>
      <xdr:col>9</xdr:col>
      <xdr:colOff>238125</xdr:colOff>
      <xdr:row>235</xdr:row>
      <xdr:rowOff>0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76200</xdr:colOff>
      <xdr:row>2</xdr:row>
      <xdr:rowOff>57150</xdr:rowOff>
    </xdr:from>
    <xdr:to>
      <xdr:col>1</xdr:col>
      <xdr:colOff>555458</xdr:colOff>
      <xdr:row>4</xdr:row>
      <xdr:rowOff>57150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" y="485775"/>
          <a:ext cx="564983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9525</xdr:rowOff>
    </xdr:from>
    <xdr:to>
      <xdr:col>1</xdr:col>
      <xdr:colOff>1200150</xdr:colOff>
      <xdr:row>1</xdr:row>
      <xdr:rowOff>209550</xdr:rowOff>
    </xdr:to>
    <xdr:pic>
      <xdr:nvPicPr>
        <xdr:cNvPr id="15" name="Image 1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"/>
          <a:ext cx="1209675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657225</xdr:colOff>
      <xdr:row>2</xdr:row>
      <xdr:rowOff>0</xdr:rowOff>
    </xdr:from>
    <xdr:to>
      <xdr:col>1</xdr:col>
      <xdr:colOff>1295400</xdr:colOff>
      <xdr:row>4</xdr:row>
      <xdr:rowOff>76200</xdr:rowOff>
    </xdr:to>
    <xdr:grpSp>
      <xdr:nvGrpSpPr>
        <xdr:cNvPr id="16" name="Groupe 15"/>
        <xdr:cNvGrpSpPr/>
      </xdr:nvGrpSpPr>
      <xdr:grpSpPr>
        <a:xfrm>
          <a:off x="742950" y="428625"/>
          <a:ext cx="638175" cy="542925"/>
          <a:chOff x="4152900" y="114300"/>
          <a:chExt cx="1171575" cy="985520"/>
        </a:xfrm>
      </xdr:grpSpPr>
      <xdr:sp macro="" textlink="">
        <xdr:nvSpPr>
          <xdr:cNvPr id="17" name="Rectangle 16"/>
          <xdr:cNvSpPr/>
        </xdr:nvSpPr>
        <xdr:spPr>
          <a:xfrm>
            <a:off x="4257675" y="152400"/>
            <a:ext cx="1066800" cy="92392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pic>
        <xdr:nvPicPr>
          <xdr:cNvPr id="18" name="Image 17" descr="H:\RRH\LOGOS CPias\PNG\01-cpias-quadri-dvlp.png"/>
          <xdr:cNvPicPr/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52900" y="114300"/>
            <a:ext cx="1162685" cy="98552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dit.normandie@chu-rouen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FFC000"/>
  </sheetPr>
  <dimension ref="A1:J42"/>
  <sheetViews>
    <sheetView showGridLines="0" zoomScaleNormal="100" workbookViewId="0">
      <selection activeCell="E7" sqref="E7:I7"/>
    </sheetView>
  </sheetViews>
  <sheetFormatPr baseColWidth="10" defaultRowHeight="15" x14ac:dyDescent="0.25"/>
  <cols>
    <col min="1" max="1" width="1.42578125" customWidth="1"/>
    <col min="4" max="4" width="1.7109375" customWidth="1"/>
    <col min="5" max="5" width="11.42578125" customWidth="1"/>
    <col min="6" max="8" width="3.7109375" customWidth="1"/>
    <col min="9" max="9" width="42.85546875" bestFit="1" customWidth="1"/>
    <col min="10" max="10" width="5.5703125" bestFit="1" customWidth="1"/>
  </cols>
  <sheetData>
    <row r="1" spans="2:10" ht="9" customHeight="1" x14ac:dyDescent="0.25"/>
    <row r="2" spans="2:10" ht="28.5" x14ac:dyDescent="0.45">
      <c r="E2" s="141" t="s">
        <v>219</v>
      </c>
    </row>
    <row r="3" spans="2:10" ht="28.5" x14ac:dyDescent="0.45">
      <c r="E3" s="141" t="s">
        <v>220</v>
      </c>
    </row>
    <row r="5" spans="2:10" ht="4.5" customHeight="1" x14ac:dyDescent="0.25"/>
    <row r="6" spans="2:10" ht="23.25" x14ac:dyDescent="0.35">
      <c r="B6" s="131"/>
      <c r="C6" s="132" t="s">
        <v>218</v>
      </c>
      <c r="D6" s="132"/>
      <c r="E6" s="133"/>
      <c r="F6" s="133"/>
      <c r="G6" s="133"/>
      <c r="H6" s="133"/>
      <c r="I6" s="133"/>
      <c r="J6" s="134"/>
    </row>
    <row r="7" spans="2:10" ht="18.75" x14ac:dyDescent="0.3">
      <c r="B7" s="135"/>
      <c r="C7" s="14" t="s">
        <v>21</v>
      </c>
      <c r="D7" s="14"/>
      <c r="E7" s="274"/>
      <c r="F7" s="274"/>
      <c r="G7" s="274"/>
      <c r="H7" s="274"/>
      <c r="I7" s="274"/>
      <c r="J7" s="136"/>
    </row>
    <row r="8" spans="2:10" x14ac:dyDescent="0.25">
      <c r="B8" s="135"/>
      <c r="C8" s="14" t="s">
        <v>22</v>
      </c>
      <c r="D8" s="14"/>
      <c r="E8" s="248"/>
      <c r="F8" s="11"/>
      <c r="G8" s="11"/>
      <c r="H8" s="11"/>
      <c r="I8" s="11"/>
      <c r="J8" s="136"/>
    </row>
    <row r="9" spans="2:10" x14ac:dyDescent="0.25">
      <c r="B9" s="135"/>
      <c r="C9" s="14"/>
      <c r="D9" s="14"/>
      <c r="E9" s="137"/>
      <c r="F9" s="11"/>
      <c r="G9" s="11"/>
      <c r="H9" s="11"/>
      <c r="I9" s="11"/>
      <c r="J9" s="136"/>
    </row>
    <row r="10" spans="2:10" x14ac:dyDescent="0.25">
      <c r="B10" s="135"/>
      <c r="C10" s="14" t="s">
        <v>23</v>
      </c>
      <c r="D10" s="14"/>
      <c r="E10" s="275"/>
      <c r="F10" s="275"/>
      <c r="G10" s="275"/>
      <c r="H10" s="275"/>
      <c r="I10" s="275"/>
      <c r="J10" s="136"/>
    </row>
    <row r="11" spans="2:10" x14ac:dyDescent="0.25">
      <c r="B11" s="135"/>
      <c r="C11" s="14" t="s">
        <v>24</v>
      </c>
      <c r="D11" s="14"/>
      <c r="E11" s="276"/>
      <c r="F11" s="277"/>
      <c r="G11" s="277"/>
      <c r="H11" s="277"/>
      <c r="I11" s="277"/>
      <c r="J11" s="136"/>
    </row>
    <row r="12" spans="2:10" x14ac:dyDescent="0.25">
      <c r="B12" s="135"/>
      <c r="C12" s="14" t="s">
        <v>25</v>
      </c>
      <c r="D12" s="14"/>
      <c r="E12" s="249"/>
      <c r="F12" s="11"/>
      <c r="G12" s="11"/>
      <c r="H12" s="11"/>
      <c r="I12" s="11"/>
      <c r="J12" s="136"/>
    </row>
    <row r="13" spans="2:10" ht="4.5" customHeight="1" x14ac:dyDescent="0.25">
      <c r="B13" s="138"/>
      <c r="C13" s="139"/>
      <c r="D13" s="139"/>
      <c r="E13" s="139"/>
      <c r="F13" s="139"/>
      <c r="G13" s="139"/>
      <c r="H13" s="139"/>
      <c r="I13" s="139"/>
      <c r="J13" s="140"/>
    </row>
    <row r="14" spans="2:10" ht="21" x14ac:dyDescent="0.35">
      <c r="B14" s="99" t="s">
        <v>217</v>
      </c>
      <c r="I14" s="233" t="s">
        <v>221</v>
      </c>
    </row>
    <row r="15" spans="2:10" ht="21" x14ac:dyDescent="0.35">
      <c r="B15" s="180" t="s">
        <v>283</v>
      </c>
      <c r="C15" s="174"/>
      <c r="D15" s="174"/>
      <c r="E15" s="174"/>
      <c r="F15" s="174"/>
      <c r="G15" s="175"/>
      <c r="I15" s="233" t="s">
        <v>201</v>
      </c>
    </row>
    <row r="16" spans="2:10" x14ac:dyDescent="0.25">
      <c r="B16" s="273" t="s">
        <v>770</v>
      </c>
      <c r="C16" s="173"/>
      <c r="D16" s="128"/>
      <c r="E16" s="128"/>
      <c r="F16" s="11"/>
      <c r="G16" s="176"/>
      <c r="I16" s="234" t="s">
        <v>199</v>
      </c>
    </row>
    <row r="17" spans="2:9" x14ac:dyDescent="0.25">
      <c r="B17" s="179"/>
      <c r="C17" s="177"/>
      <c r="D17" s="177"/>
      <c r="E17" s="177"/>
      <c r="F17" s="177"/>
      <c r="G17" s="178"/>
      <c r="I17" s="235" t="s">
        <v>200</v>
      </c>
    </row>
    <row r="18" spans="2:9" x14ac:dyDescent="0.25">
      <c r="B18" s="144"/>
    </row>
    <row r="19" spans="2:9" x14ac:dyDescent="0.25">
      <c r="B19" s="144"/>
    </row>
    <row r="20" spans="2:9" x14ac:dyDescent="0.25">
      <c r="B20" s="144"/>
    </row>
    <row r="21" spans="2:9" x14ac:dyDescent="0.25">
      <c r="B21" s="157"/>
    </row>
    <row r="22" spans="2:9" x14ac:dyDescent="0.25">
      <c r="B22" s="98"/>
    </row>
    <row r="23" spans="2:9" x14ac:dyDescent="0.25">
      <c r="B23" s="98"/>
    </row>
    <row r="24" spans="2:9" x14ac:dyDescent="0.25">
      <c r="B24" s="98"/>
      <c r="C24" s="98"/>
    </row>
    <row r="25" spans="2:9" x14ac:dyDescent="0.25">
      <c r="B25" s="98"/>
      <c r="C25" s="98"/>
    </row>
    <row r="42" spans="1:3" x14ac:dyDescent="0.25">
      <c r="A42" s="105" t="s">
        <v>771</v>
      </c>
      <c r="B42" s="105"/>
      <c r="C42" s="105"/>
    </row>
  </sheetData>
  <sheetProtection sheet="1" objects="1" scenarios="1"/>
  <mergeCells count="3">
    <mergeCell ref="E7:I7"/>
    <mergeCell ref="E10:I10"/>
    <mergeCell ref="E11:I11"/>
  </mergeCells>
  <hyperlinks>
    <hyperlink ref="I16" location="Rapport!A1" display="Rapport complet (5 pages)"/>
    <hyperlink ref="I17" location="Listing!A1" display="Annexes &quot;Liste des traitements antibiotiques&quot;"/>
    <hyperlink ref="I15" location="Poster!A1" display="Poster des résultats"/>
    <hyperlink ref="I14" location="Fiches!A1" display="Saisie des fiches"/>
    <hyperlink ref="B16" r:id="rId1"/>
  </hyperlinks>
  <pageMargins left="0.25" right="0.25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C000"/>
  </sheetPr>
  <dimension ref="A1:DZ53"/>
  <sheetViews>
    <sheetView tabSelected="1" zoomScaleNormal="100" workbookViewId="0">
      <pane xSplit="1" ySplit="2" topLeftCell="Y3" activePane="bottomRight" state="frozen"/>
      <selection pane="topRight" activeCell="B1" sqref="B1"/>
      <selection pane="bottomLeft" activeCell="A3" sqref="A3"/>
      <selection pane="bottomRight" activeCell="AE7" sqref="AE7"/>
    </sheetView>
  </sheetViews>
  <sheetFormatPr baseColWidth="10" defaultRowHeight="12.75" x14ac:dyDescent="0.2"/>
  <cols>
    <col min="1" max="1" width="7" style="151" bestFit="1" customWidth="1"/>
    <col min="2" max="2" width="4" style="152" bestFit="1" customWidth="1"/>
    <col min="3" max="3" width="4.5703125" style="152" bestFit="1" customWidth="1"/>
    <col min="4" max="5" width="6.42578125" style="152" bestFit="1" customWidth="1"/>
    <col min="6" max="6" width="8.140625" style="152" bestFit="1" customWidth="1"/>
    <col min="7" max="7" width="7.5703125" style="152" customWidth="1"/>
    <col min="8" max="8" width="7.7109375" style="152" bestFit="1" customWidth="1"/>
    <col min="9" max="9" width="16.85546875" style="152" customWidth="1"/>
    <col min="10" max="10" width="10.140625" style="152" bestFit="1" customWidth="1"/>
    <col min="11" max="11" width="8.5703125" style="152" bestFit="1" customWidth="1"/>
    <col min="12" max="12" width="7.7109375" style="152" bestFit="1" customWidth="1"/>
    <col min="13" max="22" width="4.85546875" style="152" customWidth="1"/>
    <col min="23" max="23" width="6.140625" style="152" customWidth="1"/>
    <col min="24" max="24" width="5.5703125" style="152" customWidth="1"/>
    <col min="25" max="25" width="4.85546875" style="152" customWidth="1"/>
    <col min="26" max="26" width="5.5703125" style="152" customWidth="1"/>
    <col min="27" max="27" width="4.85546875" style="152" customWidth="1"/>
    <col min="28" max="28" width="15.5703125" style="152" customWidth="1"/>
    <col min="29" max="29" width="8.28515625" style="152" customWidth="1"/>
    <col min="30" max="30" width="7.28515625" style="152" bestFit="1" customWidth="1"/>
    <col min="31" max="31" width="10.85546875" style="152" customWidth="1"/>
    <col min="32" max="32" width="9.42578125" style="152" bestFit="1" customWidth="1"/>
    <col min="33" max="33" width="21.5703125" style="152" customWidth="1"/>
    <col min="34" max="34" width="15.85546875" style="152" customWidth="1"/>
    <col min="35" max="35" width="10.42578125" style="152" bestFit="1" customWidth="1"/>
    <col min="36" max="36" width="14.7109375" style="152" customWidth="1"/>
    <col min="37" max="52" width="5" style="152" customWidth="1"/>
    <col min="53" max="53" width="4.5703125" style="152" bestFit="1" customWidth="1"/>
    <col min="54" max="54" width="21.5703125" style="152" customWidth="1"/>
    <col min="55" max="55" width="10.7109375" style="152" bestFit="1" customWidth="1"/>
    <col min="56" max="56" width="14.7109375" style="152" customWidth="1"/>
    <col min="57" max="72" width="5" style="152" customWidth="1"/>
    <col min="73" max="73" width="5.5703125" style="152" bestFit="1" customWidth="1"/>
    <col min="74" max="74" width="8.28515625" style="152" customWidth="1"/>
    <col min="75" max="75" width="9.7109375" style="152" bestFit="1" customWidth="1"/>
    <col min="76" max="76" width="12.5703125" style="152" bestFit="1" customWidth="1"/>
    <col min="77" max="77" width="49.7109375" style="152" bestFit="1" customWidth="1"/>
    <col min="78" max="78" width="29.5703125" style="152" customWidth="1"/>
    <col min="79" max="79" width="13.42578125" style="152" customWidth="1"/>
    <col min="80" max="80" width="6.28515625" style="152" customWidth="1"/>
    <col min="81" max="82" width="10.42578125" style="152" customWidth="1"/>
    <col min="83" max="83" width="7.140625" style="152" customWidth="1"/>
    <col min="84" max="84" width="5.28515625" style="152" customWidth="1"/>
    <col min="85" max="85" width="29.5703125" style="152" customWidth="1"/>
    <col min="86" max="86" width="13.42578125" style="152" customWidth="1"/>
    <col min="87" max="87" width="6.28515625" style="152" customWidth="1"/>
    <col min="88" max="89" width="10.42578125" style="152" customWidth="1"/>
    <col min="90" max="90" width="7.140625" style="152" customWidth="1"/>
    <col min="91" max="91" width="6.42578125" style="152" bestFit="1" customWidth="1"/>
    <col min="92" max="92" width="29.5703125" style="152" customWidth="1"/>
    <col min="93" max="93" width="13.42578125" style="152" customWidth="1"/>
    <col min="94" max="94" width="6.28515625" style="152" customWidth="1"/>
    <col min="95" max="96" width="10.42578125" style="152" customWidth="1"/>
    <col min="97" max="97" width="7.140625" style="152" customWidth="1"/>
    <col min="98" max="98" width="5.85546875" style="152" bestFit="1" customWidth="1"/>
    <col min="99" max="99" width="7.140625" style="152" customWidth="1"/>
    <col min="100" max="101" width="6" style="152" customWidth="1"/>
    <col min="102" max="102" width="7" style="152" customWidth="1"/>
    <col min="103" max="103" width="11.140625" style="152" customWidth="1"/>
    <col min="104" max="106" width="8.42578125" style="152" customWidth="1"/>
    <col min="107" max="107" width="14.140625" style="152" bestFit="1" customWidth="1"/>
    <col min="108" max="118" width="4.85546875" style="152" customWidth="1"/>
    <col min="119" max="119" width="10" style="152" customWidth="1"/>
    <col min="120" max="128" width="10" style="270" customWidth="1"/>
    <col min="129" max="129" width="68.42578125" style="152" customWidth="1"/>
    <col min="130" max="130" width="4.5703125" style="221" customWidth="1"/>
    <col min="131" max="16384" width="11.42578125" style="152"/>
  </cols>
  <sheetData>
    <row r="1" spans="1:130" s="170" customFormat="1" x14ac:dyDescent="0.2">
      <c r="A1" s="165" t="s">
        <v>244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  <c r="M1" s="171" t="s">
        <v>261</v>
      </c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9"/>
      <c r="AC1" s="181" t="s">
        <v>260</v>
      </c>
      <c r="AD1" s="182"/>
      <c r="AE1" s="182"/>
      <c r="AF1" s="184"/>
      <c r="AG1" s="191" t="s">
        <v>274</v>
      </c>
      <c r="AH1" s="192"/>
      <c r="AI1" s="192"/>
      <c r="AJ1" s="193"/>
      <c r="AK1" s="188" t="s">
        <v>285</v>
      </c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96" t="s">
        <v>302</v>
      </c>
      <c r="BC1" s="197"/>
      <c r="BD1" s="198"/>
      <c r="BE1" s="188" t="s">
        <v>304</v>
      </c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3"/>
      <c r="BV1" s="191" t="s">
        <v>326</v>
      </c>
      <c r="BW1" s="192"/>
      <c r="BX1" s="193"/>
      <c r="BY1" s="204" t="s">
        <v>332</v>
      </c>
      <c r="BZ1" s="217" t="s">
        <v>333</v>
      </c>
      <c r="CA1" s="195"/>
      <c r="CB1" s="195"/>
      <c r="CC1" s="195"/>
      <c r="CD1" s="195"/>
      <c r="CE1" s="195"/>
      <c r="CF1" s="218"/>
      <c r="CG1" s="210" t="s">
        <v>339</v>
      </c>
      <c r="CH1" s="211"/>
      <c r="CI1" s="211"/>
      <c r="CJ1" s="211"/>
      <c r="CK1" s="211"/>
      <c r="CL1" s="211"/>
      <c r="CM1" s="212"/>
      <c r="CN1" s="217" t="s">
        <v>338</v>
      </c>
      <c r="CO1" s="195"/>
      <c r="CP1" s="195"/>
      <c r="CQ1" s="195"/>
      <c r="CR1" s="195"/>
      <c r="CS1" s="195"/>
      <c r="CT1" s="218"/>
      <c r="CU1" s="195"/>
      <c r="CV1" s="191" t="s">
        <v>616</v>
      </c>
      <c r="CW1" s="192"/>
      <c r="CX1" s="192"/>
      <c r="CY1" s="192"/>
      <c r="CZ1" s="192"/>
      <c r="DA1" s="192"/>
      <c r="DB1" s="192"/>
      <c r="DC1" s="193"/>
      <c r="DD1" s="223" t="s">
        <v>637</v>
      </c>
      <c r="DE1" s="231"/>
      <c r="DF1" s="231"/>
      <c r="DG1" s="231"/>
      <c r="DH1" s="231"/>
      <c r="DI1" s="231"/>
      <c r="DJ1" s="231"/>
      <c r="DK1" s="231"/>
      <c r="DL1" s="231"/>
      <c r="DM1" s="231"/>
      <c r="DN1" s="212"/>
      <c r="DO1" s="191" t="s">
        <v>638</v>
      </c>
      <c r="DP1" s="267"/>
      <c r="DQ1" s="267"/>
      <c r="DR1" s="267"/>
      <c r="DS1" s="267"/>
      <c r="DT1" s="267"/>
      <c r="DU1" s="267"/>
      <c r="DV1" s="267"/>
      <c r="DW1" s="267"/>
      <c r="DX1" s="268"/>
      <c r="DY1" s="204"/>
      <c r="DZ1" s="220"/>
    </row>
    <row r="2" spans="1:130" s="156" customFormat="1" ht="62.25" customHeight="1" thickBot="1" x14ac:dyDescent="0.25">
      <c r="A2" s="158" t="s">
        <v>202</v>
      </c>
      <c r="B2" s="159" t="s">
        <v>203</v>
      </c>
      <c r="C2" s="159" t="s">
        <v>38</v>
      </c>
      <c r="D2" s="159" t="s">
        <v>204</v>
      </c>
      <c r="E2" s="159" t="s">
        <v>205</v>
      </c>
      <c r="F2" s="159" t="s">
        <v>222</v>
      </c>
      <c r="G2" s="226" t="s">
        <v>617</v>
      </c>
      <c r="H2" s="159" t="s">
        <v>246</v>
      </c>
      <c r="I2" s="159" t="s">
        <v>206</v>
      </c>
      <c r="J2" s="159" t="s">
        <v>0</v>
      </c>
      <c r="K2" s="159" t="s">
        <v>247</v>
      </c>
      <c r="L2" s="160" t="s">
        <v>207</v>
      </c>
      <c r="M2" s="162" t="s">
        <v>14</v>
      </c>
      <c r="N2" s="163" t="s">
        <v>250</v>
      </c>
      <c r="O2" s="163" t="s">
        <v>251</v>
      </c>
      <c r="P2" s="163" t="s">
        <v>252</v>
      </c>
      <c r="Q2" s="163" t="s">
        <v>253</v>
      </c>
      <c r="R2" s="163" t="s">
        <v>254</v>
      </c>
      <c r="S2" s="163" t="s">
        <v>57</v>
      </c>
      <c r="T2" s="163" t="s">
        <v>255</v>
      </c>
      <c r="U2" s="163" t="s">
        <v>256</v>
      </c>
      <c r="V2" s="163" t="s">
        <v>257</v>
      </c>
      <c r="W2" s="163" t="s">
        <v>258</v>
      </c>
      <c r="X2" s="163" t="s">
        <v>259</v>
      </c>
      <c r="Y2" s="163" t="s">
        <v>245</v>
      </c>
      <c r="Z2" s="163" t="s">
        <v>249</v>
      </c>
      <c r="AA2" s="163" t="s">
        <v>248</v>
      </c>
      <c r="AB2" s="164" t="s">
        <v>208</v>
      </c>
      <c r="AC2" s="161" t="s">
        <v>262</v>
      </c>
      <c r="AD2" s="156" t="s">
        <v>209</v>
      </c>
      <c r="AE2" s="156" t="s">
        <v>210</v>
      </c>
      <c r="AF2" s="183" t="s">
        <v>269</v>
      </c>
      <c r="AG2" s="158" t="s">
        <v>273</v>
      </c>
      <c r="AH2" s="194" t="s">
        <v>271</v>
      </c>
      <c r="AI2" s="159" t="s">
        <v>263</v>
      </c>
      <c r="AJ2" s="160" t="s">
        <v>301</v>
      </c>
      <c r="AK2" s="185" t="s">
        <v>286</v>
      </c>
      <c r="AL2" s="186" t="s">
        <v>297</v>
      </c>
      <c r="AM2" s="186" t="s">
        <v>287</v>
      </c>
      <c r="AN2" s="186" t="s">
        <v>288</v>
      </c>
      <c r="AO2" s="186" t="s">
        <v>98</v>
      </c>
      <c r="AP2" s="186" t="s">
        <v>99</v>
      </c>
      <c r="AQ2" s="186" t="s">
        <v>289</v>
      </c>
      <c r="AR2" s="186" t="s">
        <v>290</v>
      </c>
      <c r="AS2" s="186" t="s">
        <v>291</v>
      </c>
      <c r="AT2" s="186" t="s">
        <v>292</v>
      </c>
      <c r="AU2" s="186" t="s">
        <v>298</v>
      </c>
      <c r="AV2" s="186" t="s">
        <v>293</v>
      </c>
      <c r="AW2" s="186" t="s">
        <v>294</v>
      </c>
      <c r="AX2" s="186" t="s">
        <v>295</v>
      </c>
      <c r="AY2" s="186" t="s">
        <v>299</v>
      </c>
      <c r="AZ2" s="186" t="s">
        <v>296</v>
      </c>
      <c r="BA2" s="186" t="s">
        <v>129</v>
      </c>
      <c r="BB2" s="199" t="s">
        <v>211</v>
      </c>
      <c r="BC2" s="200" t="s">
        <v>321</v>
      </c>
      <c r="BD2" s="201" t="s">
        <v>303</v>
      </c>
      <c r="BE2" s="185" t="s">
        <v>305</v>
      </c>
      <c r="BF2" s="186" t="s">
        <v>306</v>
      </c>
      <c r="BG2" s="186" t="s">
        <v>307</v>
      </c>
      <c r="BH2" s="186" t="s">
        <v>308</v>
      </c>
      <c r="BI2" s="186" t="s">
        <v>309</v>
      </c>
      <c r="BJ2" s="186" t="s">
        <v>310</v>
      </c>
      <c r="BK2" s="186" t="s">
        <v>311</v>
      </c>
      <c r="BL2" s="186" t="s">
        <v>312</v>
      </c>
      <c r="BM2" s="186" t="s">
        <v>313</v>
      </c>
      <c r="BN2" s="186" t="s">
        <v>314</v>
      </c>
      <c r="BO2" s="186" t="s">
        <v>315</v>
      </c>
      <c r="BP2" s="186" t="s">
        <v>316</v>
      </c>
      <c r="BQ2" s="186" t="s">
        <v>317</v>
      </c>
      <c r="BR2" s="186" t="s">
        <v>318</v>
      </c>
      <c r="BS2" s="186" t="s">
        <v>319</v>
      </c>
      <c r="BT2" s="186" t="s">
        <v>320</v>
      </c>
      <c r="BU2" s="187" t="s">
        <v>322</v>
      </c>
      <c r="BV2" s="158" t="s">
        <v>212</v>
      </c>
      <c r="BW2" s="159" t="s">
        <v>324</v>
      </c>
      <c r="BX2" s="160" t="s">
        <v>325</v>
      </c>
      <c r="BY2" s="205" t="s">
        <v>4</v>
      </c>
      <c r="BZ2" s="206" t="s">
        <v>340</v>
      </c>
      <c r="CA2" s="208" t="s">
        <v>357</v>
      </c>
      <c r="CB2" s="207" t="s">
        <v>334</v>
      </c>
      <c r="CC2" s="207" t="s">
        <v>335</v>
      </c>
      <c r="CD2" s="208" t="s">
        <v>336</v>
      </c>
      <c r="CE2" s="227" t="s">
        <v>618</v>
      </c>
      <c r="CF2" s="209" t="s">
        <v>337</v>
      </c>
      <c r="CG2" s="213" t="s">
        <v>341</v>
      </c>
      <c r="CH2" s="215" t="s">
        <v>358</v>
      </c>
      <c r="CI2" s="214" t="s">
        <v>342</v>
      </c>
      <c r="CJ2" s="214" t="s">
        <v>343</v>
      </c>
      <c r="CK2" s="215" t="s">
        <v>344</v>
      </c>
      <c r="CL2" s="229" t="s">
        <v>620</v>
      </c>
      <c r="CM2" s="216" t="s">
        <v>345</v>
      </c>
      <c r="CN2" s="206" t="s">
        <v>346</v>
      </c>
      <c r="CO2" s="208" t="s">
        <v>359</v>
      </c>
      <c r="CP2" s="207" t="s">
        <v>347</v>
      </c>
      <c r="CQ2" s="207" t="s">
        <v>348</v>
      </c>
      <c r="CR2" s="208" t="s">
        <v>349</v>
      </c>
      <c r="CS2" s="227" t="s">
        <v>619</v>
      </c>
      <c r="CT2" s="209" t="s">
        <v>350</v>
      </c>
      <c r="CU2" s="227" t="s">
        <v>621</v>
      </c>
      <c r="CV2" s="158" t="s">
        <v>607</v>
      </c>
      <c r="CW2" s="159" t="s">
        <v>608</v>
      </c>
      <c r="CX2" s="159" t="s">
        <v>213</v>
      </c>
      <c r="CY2" s="159" t="s">
        <v>214</v>
      </c>
      <c r="CZ2" s="159" t="s">
        <v>610</v>
      </c>
      <c r="DA2" s="159" t="s">
        <v>611</v>
      </c>
      <c r="DB2" s="159" t="s">
        <v>612</v>
      </c>
      <c r="DC2" s="160" t="s">
        <v>215</v>
      </c>
      <c r="DD2" s="162" t="s">
        <v>634</v>
      </c>
      <c r="DE2" s="232" t="s">
        <v>636</v>
      </c>
      <c r="DF2" s="163" t="s">
        <v>635</v>
      </c>
      <c r="DG2" s="232" t="s">
        <v>625</v>
      </c>
      <c r="DH2" s="163" t="s">
        <v>626</v>
      </c>
      <c r="DI2" s="163" t="s">
        <v>627</v>
      </c>
      <c r="DJ2" s="163" t="s">
        <v>628</v>
      </c>
      <c r="DK2" s="163" t="s">
        <v>629</v>
      </c>
      <c r="DL2" s="163" t="s">
        <v>630</v>
      </c>
      <c r="DM2" s="163" t="s">
        <v>631</v>
      </c>
      <c r="DN2" s="164" t="s">
        <v>632</v>
      </c>
      <c r="DO2" s="265" t="s">
        <v>639</v>
      </c>
      <c r="DP2" s="194" t="s">
        <v>640</v>
      </c>
      <c r="DQ2" s="194" t="s">
        <v>641</v>
      </c>
      <c r="DR2" s="194" t="s">
        <v>642</v>
      </c>
      <c r="DS2" s="194" t="s">
        <v>643</v>
      </c>
      <c r="DT2" s="194" t="s">
        <v>644</v>
      </c>
      <c r="DU2" s="194" t="s">
        <v>645</v>
      </c>
      <c r="DV2" s="194" t="s">
        <v>646</v>
      </c>
      <c r="DW2" s="194" t="s">
        <v>647</v>
      </c>
      <c r="DX2" s="266" t="s">
        <v>648</v>
      </c>
      <c r="DY2" s="264" t="s">
        <v>216</v>
      </c>
      <c r="DZ2" s="220"/>
    </row>
    <row r="3" spans="1:130" s="263" customFormat="1" x14ac:dyDescent="0.2">
      <c r="A3" s="250"/>
      <c r="B3" s="251"/>
      <c r="C3" s="252"/>
      <c r="D3" s="251"/>
      <c r="E3" s="251"/>
      <c r="F3" s="251"/>
      <c r="G3" s="253" t="str">
        <f>IF(F3="","",IF(OR(E3="",B3="",D3=""),"",IF(D3="Femme",(1.04*E3*(140-B3))/F3,(1.23*E3*(140-B3))/F3)))</f>
        <v/>
      </c>
      <c r="H3" s="251"/>
      <c r="I3" s="254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5"/>
      <c r="AC3" s="256"/>
      <c r="AD3" s="256"/>
      <c r="AE3" s="257"/>
      <c r="AF3" s="256"/>
      <c r="AG3" s="254"/>
      <c r="AH3" s="254"/>
      <c r="AI3" s="257"/>
      <c r="AJ3" s="258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4"/>
      <c r="BC3" s="255"/>
      <c r="BD3" s="258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1"/>
      <c r="BV3" s="251"/>
      <c r="BW3" s="251"/>
      <c r="BX3" s="255"/>
      <c r="BY3" s="258"/>
      <c r="BZ3" s="258"/>
      <c r="CA3" s="258"/>
      <c r="CB3" s="251"/>
      <c r="CC3" s="257"/>
      <c r="CD3" s="259"/>
      <c r="CE3" s="260" t="str">
        <f>IF(OR(CC3="",CD3=""),"",CD3-CC3+1)</f>
        <v/>
      </c>
      <c r="CF3" s="251"/>
      <c r="CG3" s="258"/>
      <c r="CH3" s="255"/>
      <c r="CI3" s="251"/>
      <c r="CJ3" s="259"/>
      <c r="CK3" s="259"/>
      <c r="CL3" s="260" t="str">
        <f>IF(OR(CJ3="",CK3=""),"",CK3-CJ3+1)</f>
        <v/>
      </c>
      <c r="CM3" s="251"/>
      <c r="CN3" s="258"/>
      <c r="CO3" s="255"/>
      <c r="CP3" s="251"/>
      <c r="CQ3" s="261"/>
      <c r="CR3" s="261"/>
      <c r="CS3" s="260" t="str">
        <f>IF(OR(CQ3="",CR3=""),"",CR3-CQ3+1)</f>
        <v/>
      </c>
      <c r="CT3" s="251"/>
      <c r="CU3" s="260" t="str">
        <f>IF(BZ3="","",MAX(CD3,CK3,CR3)-MIN(CC3,CJ3,CQ3)+1)</f>
        <v/>
      </c>
      <c r="CV3" s="251"/>
      <c r="CW3" s="251"/>
      <c r="CX3" s="251"/>
      <c r="CY3" s="259"/>
      <c r="CZ3" s="251"/>
      <c r="DA3" s="251"/>
      <c r="DB3" s="251"/>
      <c r="DC3" s="255"/>
      <c r="DD3" s="251"/>
      <c r="DE3" s="251"/>
      <c r="DF3" s="251"/>
      <c r="DG3" s="251"/>
      <c r="DH3" s="251"/>
      <c r="DI3" s="251"/>
      <c r="DJ3" s="251"/>
      <c r="DK3" s="251"/>
      <c r="DL3" s="251"/>
      <c r="DM3" s="251"/>
      <c r="DN3" s="251"/>
      <c r="DO3" s="258"/>
      <c r="DP3" s="251"/>
      <c r="DQ3" s="251"/>
      <c r="DR3" s="251"/>
      <c r="DS3" s="251"/>
      <c r="DT3" s="251"/>
      <c r="DU3" s="251"/>
      <c r="DV3" s="251"/>
      <c r="DW3" s="251"/>
      <c r="DX3" s="251"/>
      <c r="DY3" s="255"/>
      <c r="DZ3" s="220"/>
    </row>
    <row r="4" spans="1:130" s="263" customFormat="1" ht="15.75" customHeight="1" x14ac:dyDescent="0.2">
      <c r="A4" s="250"/>
      <c r="B4" s="251"/>
      <c r="C4" s="252"/>
      <c r="D4" s="251"/>
      <c r="E4" s="251"/>
      <c r="F4" s="251"/>
      <c r="G4" s="253" t="str">
        <f t="shared" ref="G4:G52" si="0">IF(F4="","",IF(OR(E4="",B4="",D4=""),"",IF(D4="Femme",(1.04*E4*(140-B4))/F4,(1.23*E4*(140-B4))/F4)))</f>
        <v/>
      </c>
      <c r="H4" s="251"/>
      <c r="I4" s="254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5"/>
      <c r="AC4" s="256"/>
      <c r="AD4" s="256"/>
      <c r="AE4" s="257"/>
      <c r="AF4" s="256"/>
      <c r="AG4" s="254"/>
      <c r="AH4" s="254"/>
      <c r="AI4" s="257"/>
      <c r="AJ4" s="258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4"/>
      <c r="BC4" s="255"/>
      <c r="BD4" s="258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251"/>
      <c r="BU4" s="251"/>
      <c r="BV4" s="251"/>
      <c r="BW4" s="251"/>
      <c r="BX4" s="255"/>
      <c r="BY4" s="258"/>
      <c r="BZ4" s="258"/>
      <c r="CA4" s="258"/>
      <c r="CB4" s="251"/>
      <c r="CC4" s="257"/>
      <c r="CD4" s="259"/>
      <c r="CE4" s="260" t="str">
        <f t="shared" ref="CE4:CE52" si="1">IF(OR(CC4="",CD4=""),"",CD4-CC4+1)</f>
        <v/>
      </c>
      <c r="CF4" s="251"/>
      <c r="CG4" s="258"/>
      <c r="CH4" s="255"/>
      <c r="CI4" s="251"/>
      <c r="CJ4" s="259"/>
      <c r="CK4" s="259"/>
      <c r="CL4" s="260" t="str">
        <f t="shared" ref="CL4:CL52" si="2">IF(OR(CJ4="",CK4=""),"",CK4-CJ4+1)</f>
        <v/>
      </c>
      <c r="CM4" s="251"/>
      <c r="CN4" s="258"/>
      <c r="CO4" s="255"/>
      <c r="CP4" s="251"/>
      <c r="CQ4" s="261"/>
      <c r="CR4" s="261"/>
      <c r="CS4" s="260" t="str">
        <f t="shared" ref="CS4:CS52" si="3">IF(OR(CQ4="",CR4=""),"",CR4-CQ4+1)</f>
        <v/>
      </c>
      <c r="CT4" s="251"/>
      <c r="CU4" s="260" t="str">
        <f t="shared" ref="CU4:CU52" si="4">IF(BZ4="","",MAX(CD4,CK4,CR4)-MIN(CC4,CJ4,CQ4)+1)</f>
        <v/>
      </c>
      <c r="CV4" s="251"/>
      <c r="CW4" s="251"/>
      <c r="CX4" s="251"/>
      <c r="CY4" s="259"/>
      <c r="CZ4" s="251"/>
      <c r="DA4" s="251"/>
      <c r="DB4" s="251"/>
      <c r="DC4" s="255"/>
      <c r="DD4" s="251"/>
      <c r="DE4" s="251"/>
      <c r="DF4" s="251"/>
      <c r="DG4" s="251"/>
      <c r="DH4" s="251"/>
      <c r="DI4" s="251"/>
      <c r="DJ4" s="251"/>
      <c r="DK4" s="251"/>
      <c r="DL4" s="251"/>
      <c r="DM4" s="251"/>
      <c r="DN4" s="251"/>
      <c r="DO4" s="258"/>
      <c r="DP4" s="251"/>
      <c r="DQ4" s="251"/>
      <c r="DR4" s="251"/>
      <c r="DS4" s="251"/>
      <c r="DT4" s="251"/>
      <c r="DU4" s="251"/>
      <c r="DV4" s="251"/>
      <c r="DW4" s="251"/>
      <c r="DX4" s="251"/>
      <c r="DY4" s="262"/>
      <c r="DZ4" s="220"/>
    </row>
    <row r="5" spans="1:130" s="263" customFormat="1" ht="15.75" customHeight="1" x14ac:dyDescent="0.2">
      <c r="A5" s="250"/>
      <c r="B5" s="251"/>
      <c r="C5" s="252"/>
      <c r="D5" s="251"/>
      <c r="E5" s="251"/>
      <c r="F5" s="251"/>
      <c r="G5" s="253" t="str">
        <f t="shared" si="0"/>
        <v/>
      </c>
      <c r="H5" s="251"/>
      <c r="I5" s="254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5"/>
      <c r="AC5" s="256"/>
      <c r="AD5" s="256"/>
      <c r="AE5" s="257"/>
      <c r="AF5" s="256"/>
      <c r="AG5" s="254"/>
      <c r="AH5" s="254"/>
      <c r="AI5" s="257"/>
      <c r="AJ5" s="258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4"/>
      <c r="BC5" s="255"/>
      <c r="BD5" s="258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  <c r="BP5" s="251"/>
      <c r="BQ5" s="251"/>
      <c r="BR5" s="251"/>
      <c r="BS5" s="251"/>
      <c r="BT5" s="251"/>
      <c r="BU5" s="251"/>
      <c r="BV5" s="251"/>
      <c r="BW5" s="251"/>
      <c r="BX5" s="255"/>
      <c r="BY5" s="258"/>
      <c r="BZ5" s="258"/>
      <c r="CA5" s="258"/>
      <c r="CB5" s="251"/>
      <c r="CC5" s="257"/>
      <c r="CD5" s="259"/>
      <c r="CE5" s="260" t="str">
        <f t="shared" si="1"/>
        <v/>
      </c>
      <c r="CF5" s="251"/>
      <c r="CG5" s="258"/>
      <c r="CH5" s="255"/>
      <c r="CI5" s="251"/>
      <c r="CJ5" s="259"/>
      <c r="CK5" s="259"/>
      <c r="CL5" s="260" t="str">
        <f t="shared" si="2"/>
        <v/>
      </c>
      <c r="CM5" s="251"/>
      <c r="CN5" s="258"/>
      <c r="CO5" s="255"/>
      <c r="CP5" s="251"/>
      <c r="CQ5" s="261"/>
      <c r="CR5" s="261"/>
      <c r="CS5" s="260" t="str">
        <f t="shared" si="3"/>
        <v/>
      </c>
      <c r="CT5" s="251"/>
      <c r="CU5" s="260" t="str">
        <f t="shared" si="4"/>
        <v/>
      </c>
      <c r="CV5" s="251"/>
      <c r="CW5" s="251"/>
      <c r="CX5" s="251"/>
      <c r="CY5" s="259"/>
      <c r="CZ5" s="251"/>
      <c r="DA5" s="251"/>
      <c r="DB5" s="251"/>
      <c r="DC5" s="255"/>
      <c r="DD5" s="251"/>
      <c r="DE5" s="251"/>
      <c r="DF5" s="251"/>
      <c r="DG5" s="251"/>
      <c r="DH5" s="251"/>
      <c r="DI5" s="251"/>
      <c r="DJ5" s="251"/>
      <c r="DK5" s="251"/>
      <c r="DL5" s="251"/>
      <c r="DM5" s="251"/>
      <c r="DN5" s="251"/>
      <c r="DO5" s="258"/>
      <c r="DP5" s="251"/>
      <c r="DQ5" s="251"/>
      <c r="DR5" s="251"/>
      <c r="DS5" s="251"/>
      <c r="DT5" s="251"/>
      <c r="DU5" s="251"/>
      <c r="DV5" s="251"/>
      <c r="DW5" s="251"/>
      <c r="DX5" s="251"/>
      <c r="DY5" s="262"/>
      <c r="DZ5" s="220"/>
    </row>
    <row r="6" spans="1:130" s="263" customFormat="1" ht="15.75" customHeight="1" x14ac:dyDescent="0.2">
      <c r="A6" s="250"/>
      <c r="B6" s="251"/>
      <c r="C6" s="252"/>
      <c r="D6" s="251"/>
      <c r="E6" s="251"/>
      <c r="F6" s="251"/>
      <c r="G6" s="253" t="str">
        <f t="shared" si="0"/>
        <v/>
      </c>
      <c r="H6" s="251"/>
      <c r="I6" s="254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5"/>
      <c r="AC6" s="256"/>
      <c r="AD6" s="256"/>
      <c r="AE6" s="257"/>
      <c r="AF6" s="256"/>
      <c r="AG6" s="254"/>
      <c r="AH6" s="254"/>
      <c r="AI6" s="257"/>
      <c r="AJ6" s="258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4"/>
      <c r="BC6" s="255"/>
      <c r="BD6" s="258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5"/>
      <c r="BY6" s="258"/>
      <c r="BZ6" s="258"/>
      <c r="CA6" s="258"/>
      <c r="CB6" s="251"/>
      <c r="CC6" s="257"/>
      <c r="CD6" s="259"/>
      <c r="CE6" s="260" t="str">
        <f t="shared" si="1"/>
        <v/>
      </c>
      <c r="CF6" s="251"/>
      <c r="CG6" s="258"/>
      <c r="CH6" s="255"/>
      <c r="CI6" s="251"/>
      <c r="CJ6" s="259"/>
      <c r="CK6" s="259"/>
      <c r="CL6" s="260" t="str">
        <f t="shared" si="2"/>
        <v/>
      </c>
      <c r="CM6" s="251"/>
      <c r="CN6" s="258"/>
      <c r="CO6" s="255"/>
      <c r="CP6" s="251"/>
      <c r="CQ6" s="261"/>
      <c r="CR6" s="261"/>
      <c r="CS6" s="260" t="str">
        <f t="shared" si="3"/>
        <v/>
      </c>
      <c r="CT6" s="251"/>
      <c r="CU6" s="260" t="str">
        <f t="shared" si="4"/>
        <v/>
      </c>
      <c r="CV6" s="251"/>
      <c r="CW6" s="251"/>
      <c r="CX6" s="251"/>
      <c r="CY6" s="259"/>
      <c r="CZ6" s="251"/>
      <c r="DA6" s="251"/>
      <c r="DB6" s="251"/>
      <c r="DC6" s="255"/>
      <c r="DD6" s="251"/>
      <c r="DE6" s="251"/>
      <c r="DF6" s="251"/>
      <c r="DG6" s="251"/>
      <c r="DH6" s="251"/>
      <c r="DI6" s="251"/>
      <c r="DJ6" s="251"/>
      <c r="DK6" s="251"/>
      <c r="DL6" s="251"/>
      <c r="DM6" s="251"/>
      <c r="DN6" s="251"/>
      <c r="DO6" s="258"/>
      <c r="DP6" s="251"/>
      <c r="DQ6" s="251"/>
      <c r="DR6" s="251"/>
      <c r="DS6" s="251"/>
      <c r="DT6" s="251"/>
      <c r="DU6" s="251"/>
      <c r="DV6" s="251"/>
      <c r="DW6" s="251"/>
      <c r="DX6" s="251"/>
      <c r="DY6" s="262"/>
      <c r="DZ6" s="220"/>
    </row>
    <row r="7" spans="1:130" s="263" customFormat="1" ht="15.75" customHeight="1" x14ac:dyDescent="0.2">
      <c r="A7" s="250"/>
      <c r="B7" s="251"/>
      <c r="C7" s="252"/>
      <c r="D7" s="251"/>
      <c r="E7" s="251"/>
      <c r="F7" s="251"/>
      <c r="G7" s="253" t="str">
        <f t="shared" si="0"/>
        <v/>
      </c>
      <c r="H7" s="251"/>
      <c r="I7" s="254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5"/>
      <c r="AC7" s="256"/>
      <c r="AD7" s="256"/>
      <c r="AE7" s="257"/>
      <c r="AF7" s="256"/>
      <c r="AG7" s="254"/>
      <c r="AH7" s="254"/>
      <c r="AI7" s="257"/>
      <c r="AJ7" s="258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4"/>
      <c r="BC7" s="255"/>
      <c r="BD7" s="258"/>
      <c r="BE7" s="251"/>
      <c r="BF7" s="251"/>
      <c r="BG7" s="251"/>
      <c r="BH7" s="251"/>
      <c r="BI7" s="251"/>
      <c r="BJ7" s="251"/>
      <c r="BK7" s="251"/>
      <c r="BL7" s="251"/>
      <c r="BM7" s="251"/>
      <c r="BN7" s="251"/>
      <c r="BO7" s="251"/>
      <c r="BP7" s="251"/>
      <c r="BQ7" s="251"/>
      <c r="BR7" s="251"/>
      <c r="BS7" s="251"/>
      <c r="BT7" s="251"/>
      <c r="BU7" s="251"/>
      <c r="BV7" s="251"/>
      <c r="BW7" s="251"/>
      <c r="BX7" s="255"/>
      <c r="BY7" s="258"/>
      <c r="BZ7" s="258"/>
      <c r="CA7" s="258"/>
      <c r="CB7" s="251"/>
      <c r="CC7" s="257"/>
      <c r="CD7" s="259"/>
      <c r="CE7" s="260" t="str">
        <f t="shared" si="1"/>
        <v/>
      </c>
      <c r="CF7" s="251"/>
      <c r="CG7" s="258"/>
      <c r="CH7" s="255"/>
      <c r="CI7" s="251"/>
      <c r="CJ7" s="259"/>
      <c r="CK7" s="259"/>
      <c r="CL7" s="260" t="str">
        <f t="shared" si="2"/>
        <v/>
      </c>
      <c r="CM7" s="251"/>
      <c r="CN7" s="258"/>
      <c r="CO7" s="255"/>
      <c r="CP7" s="251"/>
      <c r="CQ7" s="261"/>
      <c r="CR7" s="261"/>
      <c r="CS7" s="260" t="str">
        <f t="shared" si="3"/>
        <v/>
      </c>
      <c r="CT7" s="251"/>
      <c r="CU7" s="260" t="str">
        <f t="shared" si="4"/>
        <v/>
      </c>
      <c r="CV7" s="251"/>
      <c r="CW7" s="251"/>
      <c r="CX7" s="251"/>
      <c r="CY7" s="259"/>
      <c r="CZ7" s="251"/>
      <c r="DA7" s="251"/>
      <c r="DB7" s="251"/>
      <c r="DC7" s="255"/>
      <c r="DD7" s="251"/>
      <c r="DE7" s="251"/>
      <c r="DF7" s="251"/>
      <c r="DG7" s="251"/>
      <c r="DH7" s="251"/>
      <c r="DI7" s="251"/>
      <c r="DJ7" s="251"/>
      <c r="DK7" s="251"/>
      <c r="DL7" s="251"/>
      <c r="DM7" s="251"/>
      <c r="DN7" s="251"/>
      <c r="DO7" s="258"/>
      <c r="DP7" s="251"/>
      <c r="DQ7" s="251"/>
      <c r="DR7" s="251"/>
      <c r="DS7" s="251"/>
      <c r="DT7" s="251"/>
      <c r="DU7" s="251"/>
      <c r="DV7" s="251"/>
      <c r="DW7" s="251"/>
      <c r="DX7" s="251"/>
      <c r="DY7" s="262"/>
      <c r="DZ7" s="220"/>
    </row>
    <row r="8" spans="1:130" s="263" customFormat="1" ht="15.75" customHeight="1" x14ac:dyDescent="0.2">
      <c r="A8" s="250"/>
      <c r="B8" s="251"/>
      <c r="C8" s="252"/>
      <c r="D8" s="251"/>
      <c r="E8" s="251"/>
      <c r="F8" s="251"/>
      <c r="G8" s="253" t="str">
        <f t="shared" si="0"/>
        <v/>
      </c>
      <c r="H8" s="251"/>
      <c r="I8" s="254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5"/>
      <c r="AC8" s="256"/>
      <c r="AD8" s="256"/>
      <c r="AE8" s="257"/>
      <c r="AF8" s="256"/>
      <c r="AG8" s="254"/>
      <c r="AH8" s="254"/>
      <c r="AI8" s="257"/>
      <c r="AJ8" s="258"/>
      <c r="AK8" s="251"/>
      <c r="AL8" s="251"/>
      <c r="AM8" s="251"/>
      <c r="AN8" s="251"/>
      <c r="AO8" s="251"/>
      <c r="AP8" s="251"/>
      <c r="AQ8" s="251"/>
      <c r="AR8" s="251"/>
      <c r="AS8" s="251"/>
      <c r="AT8" s="251"/>
      <c r="AU8" s="251"/>
      <c r="AV8" s="251"/>
      <c r="AW8" s="251"/>
      <c r="AX8" s="251"/>
      <c r="AY8" s="251"/>
      <c r="AZ8" s="251"/>
      <c r="BA8" s="251"/>
      <c r="BB8" s="254"/>
      <c r="BC8" s="255"/>
      <c r="BD8" s="258"/>
      <c r="BE8" s="251"/>
      <c r="BF8" s="251"/>
      <c r="BG8" s="251"/>
      <c r="BH8" s="251"/>
      <c r="BI8" s="251"/>
      <c r="BJ8" s="251"/>
      <c r="BK8" s="251"/>
      <c r="BL8" s="251"/>
      <c r="BM8" s="251"/>
      <c r="BN8" s="251"/>
      <c r="BO8" s="251"/>
      <c r="BP8" s="251"/>
      <c r="BQ8" s="251"/>
      <c r="BR8" s="251"/>
      <c r="BS8" s="251"/>
      <c r="BT8" s="251"/>
      <c r="BU8" s="251"/>
      <c r="BV8" s="251"/>
      <c r="BW8" s="251"/>
      <c r="BX8" s="255"/>
      <c r="BY8" s="258"/>
      <c r="BZ8" s="258"/>
      <c r="CA8" s="258"/>
      <c r="CB8" s="251"/>
      <c r="CC8" s="257"/>
      <c r="CD8" s="259"/>
      <c r="CE8" s="260" t="str">
        <f t="shared" si="1"/>
        <v/>
      </c>
      <c r="CF8" s="251"/>
      <c r="CG8" s="258"/>
      <c r="CH8" s="258"/>
      <c r="CI8" s="251"/>
      <c r="CJ8" s="257"/>
      <c r="CK8" s="259"/>
      <c r="CL8" s="260" t="str">
        <f t="shared" si="2"/>
        <v/>
      </c>
      <c r="CM8" s="251"/>
      <c r="CN8" s="258"/>
      <c r="CO8" s="258"/>
      <c r="CP8" s="251"/>
      <c r="CQ8" s="257"/>
      <c r="CR8" s="259"/>
      <c r="CS8" s="260" t="str">
        <f t="shared" si="3"/>
        <v/>
      </c>
      <c r="CT8" s="251"/>
      <c r="CU8" s="260" t="str">
        <f t="shared" si="4"/>
        <v/>
      </c>
      <c r="CV8" s="251"/>
      <c r="CW8" s="251"/>
      <c r="CX8" s="251"/>
      <c r="CY8" s="259"/>
      <c r="CZ8" s="251"/>
      <c r="DA8" s="251"/>
      <c r="DB8" s="251"/>
      <c r="DC8" s="255"/>
      <c r="DD8" s="251"/>
      <c r="DE8" s="251"/>
      <c r="DF8" s="251"/>
      <c r="DG8" s="251"/>
      <c r="DH8" s="251"/>
      <c r="DI8" s="251"/>
      <c r="DJ8" s="251"/>
      <c r="DK8" s="251"/>
      <c r="DL8" s="251"/>
      <c r="DM8" s="251"/>
      <c r="DN8" s="251"/>
      <c r="DO8" s="258"/>
      <c r="DP8" s="251"/>
      <c r="DQ8" s="251"/>
      <c r="DR8" s="251"/>
      <c r="DS8" s="251"/>
      <c r="DT8" s="251"/>
      <c r="DU8" s="251"/>
      <c r="DV8" s="251"/>
      <c r="DW8" s="251"/>
      <c r="DX8" s="251"/>
      <c r="DY8" s="262"/>
      <c r="DZ8" s="220"/>
    </row>
    <row r="9" spans="1:130" s="263" customFormat="1" ht="15.75" customHeight="1" x14ac:dyDescent="0.2">
      <c r="A9" s="250"/>
      <c r="B9" s="251"/>
      <c r="C9" s="252"/>
      <c r="D9" s="251"/>
      <c r="E9" s="251"/>
      <c r="F9" s="251"/>
      <c r="G9" s="253" t="str">
        <f t="shared" si="0"/>
        <v/>
      </c>
      <c r="H9" s="251"/>
      <c r="I9" s="254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5"/>
      <c r="AC9" s="256"/>
      <c r="AD9" s="256"/>
      <c r="AE9" s="257"/>
      <c r="AF9" s="256"/>
      <c r="AG9" s="254"/>
      <c r="AH9" s="254"/>
      <c r="AI9" s="257"/>
      <c r="AJ9" s="258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54"/>
      <c r="BC9" s="255"/>
      <c r="BD9" s="258"/>
      <c r="BE9" s="251"/>
      <c r="BF9" s="251"/>
      <c r="BG9" s="251"/>
      <c r="BH9" s="251"/>
      <c r="BI9" s="251"/>
      <c r="BJ9" s="251"/>
      <c r="BK9" s="251"/>
      <c r="BL9" s="251"/>
      <c r="BM9" s="251"/>
      <c r="BN9" s="251"/>
      <c r="BO9" s="251"/>
      <c r="BP9" s="251"/>
      <c r="BQ9" s="251"/>
      <c r="BR9" s="251"/>
      <c r="BS9" s="251"/>
      <c r="BT9" s="251"/>
      <c r="BU9" s="251"/>
      <c r="BV9" s="251"/>
      <c r="BW9" s="251"/>
      <c r="BX9" s="255"/>
      <c r="BY9" s="258"/>
      <c r="BZ9" s="258"/>
      <c r="CA9" s="258"/>
      <c r="CB9" s="251"/>
      <c r="CC9" s="257"/>
      <c r="CD9" s="259"/>
      <c r="CE9" s="260" t="str">
        <f t="shared" si="1"/>
        <v/>
      </c>
      <c r="CF9" s="251"/>
      <c r="CG9" s="258"/>
      <c r="CH9" s="255"/>
      <c r="CI9" s="251"/>
      <c r="CJ9" s="259"/>
      <c r="CK9" s="259"/>
      <c r="CL9" s="260" t="str">
        <f t="shared" si="2"/>
        <v/>
      </c>
      <c r="CM9" s="251"/>
      <c r="CN9" s="258"/>
      <c r="CO9" s="255"/>
      <c r="CP9" s="251"/>
      <c r="CQ9" s="261"/>
      <c r="CR9" s="261"/>
      <c r="CS9" s="260" t="str">
        <f t="shared" si="3"/>
        <v/>
      </c>
      <c r="CT9" s="251"/>
      <c r="CU9" s="260" t="str">
        <f t="shared" si="4"/>
        <v/>
      </c>
      <c r="CV9" s="251"/>
      <c r="CW9" s="251"/>
      <c r="CX9" s="251"/>
      <c r="CY9" s="259"/>
      <c r="CZ9" s="251"/>
      <c r="DA9" s="251"/>
      <c r="DB9" s="251"/>
      <c r="DC9" s="255"/>
      <c r="DD9" s="251"/>
      <c r="DE9" s="251"/>
      <c r="DF9" s="251"/>
      <c r="DG9" s="251"/>
      <c r="DH9" s="251"/>
      <c r="DI9" s="251"/>
      <c r="DJ9" s="251"/>
      <c r="DK9" s="251"/>
      <c r="DL9" s="251"/>
      <c r="DM9" s="251"/>
      <c r="DN9" s="251"/>
      <c r="DO9" s="258"/>
      <c r="DP9" s="251"/>
      <c r="DQ9" s="251"/>
      <c r="DR9" s="251"/>
      <c r="DS9" s="251"/>
      <c r="DT9" s="251"/>
      <c r="DU9" s="251"/>
      <c r="DV9" s="251"/>
      <c r="DW9" s="251"/>
      <c r="DX9" s="251"/>
      <c r="DY9" s="262"/>
      <c r="DZ9" s="220"/>
    </row>
    <row r="10" spans="1:130" s="263" customFormat="1" ht="15.75" customHeight="1" x14ac:dyDescent="0.2">
      <c r="A10" s="250"/>
      <c r="B10" s="251"/>
      <c r="C10" s="252"/>
      <c r="D10" s="251"/>
      <c r="E10" s="251"/>
      <c r="F10" s="251"/>
      <c r="G10" s="253" t="str">
        <f t="shared" si="0"/>
        <v/>
      </c>
      <c r="H10" s="251"/>
      <c r="I10" s="254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5"/>
      <c r="AC10" s="256"/>
      <c r="AD10" s="256"/>
      <c r="AE10" s="257"/>
      <c r="AF10" s="256"/>
      <c r="AG10" s="254"/>
      <c r="AH10" s="254"/>
      <c r="AI10" s="257"/>
      <c r="AJ10" s="258"/>
      <c r="AK10" s="251"/>
      <c r="AL10" s="251"/>
      <c r="AM10" s="251"/>
      <c r="AN10" s="251"/>
      <c r="AO10" s="251"/>
      <c r="AP10" s="251"/>
      <c r="AQ10" s="251"/>
      <c r="AR10" s="251"/>
      <c r="AS10" s="251"/>
      <c r="AT10" s="251"/>
      <c r="AU10" s="251"/>
      <c r="AV10" s="251"/>
      <c r="AW10" s="251"/>
      <c r="AX10" s="251"/>
      <c r="AY10" s="251"/>
      <c r="AZ10" s="251"/>
      <c r="BA10" s="251"/>
      <c r="BB10" s="254"/>
      <c r="BC10" s="262"/>
      <c r="BD10" s="258"/>
      <c r="BE10" s="251"/>
      <c r="BF10" s="251"/>
      <c r="BG10" s="251"/>
      <c r="BH10" s="251"/>
      <c r="BI10" s="251"/>
      <c r="BJ10" s="251"/>
      <c r="BK10" s="251"/>
      <c r="BL10" s="251"/>
      <c r="BM10" s="251"/>
      <c r="BN10" s="251"/>
      <c r="BO10" s="251"/>
      <c r="BP10" s="251"/>
      <c r="BQ10" s="251"/>
      <c r="BR10" s="251"/>
      <c r="BS10" s="251"/>
      <c r="BT10" s="251"/>
      <c r="BU10" s="251"/>
      <c r="BV10" s="251"/>
      <c r="BW10" s="251"/>
      <c r="BX10" s="255"/>
      <c r="BY10" s="258"/>
      <c r="BZ10" s="258"/>
      <c r="CA10" s="258"/>
      <c r="CB10" s="251"/>
      <c r="CC10" s="257"/>
      <c r="CD10" s="259"/>
      <c r="CE10" s="260" t="str">
        <f t="shared" si="1"/>
        <v/>
      </c>
      <c r="CF10" s="251"/>
      <c r="CG10" s="258"/>
      <c r="CH10" s="255"/>
      <c r="CI10" s="251"/>
      <c r="CJ10" s="259"/>
      <c r="CK10" s="259"/>
      <c r="CL10" s="260" t="str">
        <f t="shared" si="2"/>
        <v/>
      </c>
      <c r="CM10" s="251"/>
      <c r="CN10" s="258"/>
      <c r="CO10" s="255"/>
      <c r="CP10" s="251"/>
      <c r="CQ10" s="261"/>
      <c r="CR10" s="261"/>
      <c r="CS10" s="260" t="str">
        <f t="shared" si="3"/>
        <v/>
      </c>
      <c r="CT10" s="251"/>
      <c r="CU10" s="260" t="str">
        <f t="shared" si="4"/>
        <v/>
      </c>
      <c r="CV10" s="251"/>
      <c r="CW10" s="251"/>
      <c r="CX10" s="251"/>
      <c r="CY10" s="259"/>
      <c r="CZ10" s="251"/>
      <c r="DA10" s="251"/>
      <c r="DB10" s="251"/>
      <c r="DC10" s="255"/>
      <c r="DD10" s="251"/>
      <c r="DE10" s="251"/>
      <c r="DF10" s="251"/>
      <c r="DG10" s="251"/>
      <c r="DH10" s="251"/>
      <c r="DI10" s="251"/>
      <c r="DJ10" s="251"/>
      <c r="DK10" s="251"/>
      <c r="DL10" s="251"/>
      <c r="DM10" s="251"/>
      <c r="DN10" s="251"/>
      <c r="DO10" s="258"/>
      <c r="DP10" s="251"/>
      <c r="DQ10" s="251"/>
      <c r="DR10" s="251"/>
      <c r="DS10" s="251"/>
      <c r="DT10" s="251"/>
      <c r="DU10" s="251"/>
      <c r="DV10" s="251"/>
      <c r="DW10" s="251"/>
      <c r="DX10" s="251"/>
      <c r="DY10" s="262"/>
      <c r="DZ10" s="220"/>
    </row>
    <row r="11" spans="1:130" s="263" customFormat="1" ht="15.75" customHeight="1" x14ac:dyDescent="0.2">
      <c r="A11" s="250"/>
      <c r="B11" s="251"/>
      <c r="C11" s="252"/>
      <c r="D11" s="251"/>
      <c r="E11" s="251"/>
      <c r="F11" s="251"/>
      <c r="G11" s="253" t="str">
        <f t="shared" si="0"/>
        <v/>
      </c>
      <c r="H11" s="251"/>
      <c r="I11" s="254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5"/>
      <c r="AC11" s="256"/>
      <c r="AD11" s="256"/>
      <c r="AE11" s="257"/>
      <c r="AF11" s="256"/>
      <c r="AG11" s="254"/>
      <c r="AH11" s="254"/>
      <c r="AI11" s="257"/>
      <c r="AJ11" s="258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  <c r="AV11" s="251"/>
      <c r="AW11" s="251"/>
      <c r="AX11" s="251"/>
      <c r="AY11" s="251"/>
      <c r="AZ11" s="251"/>
      <c r="BA11" s="251"/>
      <c r="BB11" s="254"/>
      <c r="BC11" s="255"/>
      <c r="BD11" s="258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5"/>
      <c r="BY11" s="258"/>
      <c r="BZ11" s="258"/>
      <c r="CA11" s="258"/>
      <c r="CB11" s="251"/>
      <c r="CC11" s="257"/>
      <c r="CD11" s="259"/>
      <c r="CE11" s="260" t="str">
        <f t="shared" si="1"/>
        <v/>
      </c>
      <c r="CF11" s="251"/>
      <c r="CG11" s="258"/>
      <c r="CH11" s="255"/>
      <c r="CI11" s="251"/>
      <c r="CJ11" s="259"/>
      <c r="CK11" s="259"/>
      <c r="CL11" s="260" t="str">
        <f t="shared" si="2"/>
        <v/>
      </c>
      <c r="CM11" s="251"/>
      <c r="CN11" s="258"/>
      <c r="CO11" s="255"/>
      <c r="CP11" s="251"/>
      <c r="CQ11" s="261"/>
      <c r="CR11" s="261"/>
      <c r="CS11" s="260" t="str">
        <f t="shared" si="3"/>
        <v/>
      </c>
      <c r="CT11" s="251"/>
      <c r="CU11" s="260" t="str">
        <f t="shared" si="4"/>
        <v/>
      </c>
      <c r="CV11" s="251"/>
      <c r="CW11" s="251"/>
      <c r="CX11" s="251"/>
      <c r="CY11" s="259"/>
      <c r="CZ11" s="251"/>
      <c r="DA11" s="251"/>
      <c r="DB11" s="251"/>
      <c r="DC11" s="255"/>
      <c r="DD11" s="251"/>
      <c r="DE11" s="251"/>
      <c r="DF11" s="251"/>
      <c r="DG11" s="251"/>
      <c r="DH11" s="251"/>
      <c r="DI11" s="251"/>
      <c r="DJ11" s="251"/>
      <c r="DK11" s="251"/>
      <c r="DL11" s="251"/>
      <c r="DM11" s="251"/>
      <c r="DN11" s="251"/>
      <c r="DO11" s="258"/>
      <c r="DP11" s="251"/>
      <c r="DQ11" s="251"/>
      <c r="DR11" s="251"/>
      <c r="DS11" s="251"/>
      <c r="DT11" s="251"/>
      <c r="DU11" s="251"/>
      <c r="DV11" s="251"/>
      <c r="DW11" s="251"/>
      <c r="DX11" s="251"/>
      <c r="DY11" s="262"/>
      <c r="DZ11" s="220"/>
    </row>
    <row r="12" spans="1:130" s="263" customFormat="1" ht="15.75" customHeight="1" x14ac:dyDescent="0.2">
      <c r="A12" s="250"/>
      <c r="B12" s="251"/>
      <c r="C12" s="252"/>
      <c r="D12" s="251"/>
      <c r="E12" s="251"/>
      <c r="F12" s="251"/>
      <c r="G12" s="253" t="str">
        <f t="shared" si="0"/>
        <v/>
      </c>
      <c r="H12" s="251"/>
      <c r="I12" s="254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5"/>
      <c r="AC12" s="256"/>
      <c r="AD12" s="256"/>
      <c r="AE12" s="257"/>
      <c r="AF12" s="256"/>
      <c r="AG12" s="254"/>
      <c r="AH12" s="254"/>
      <c r="AI12" s="257"/>
      <c r="AJ12" s="258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4"/>
      <c r="BC12" s="255"/>
      <c r="BD12" s="258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251"/>
      <c r="BW12" s="251"/>
      <c r="BX12" s="255"/>
      <c r="BY12" s="258"/>
      <c r="BZ12" s="258"/>
      <c r="CA12" s="258"/>
      <c r="CB12" s="251"/>
      <c r="CC12" s="257"/>
      <c r="CD12" s="259"/>
      <c r="CE12" s="260" t="str">
        <f t="shared" si="1"/>
        <v/>
      </c>
      <c r="CF12" s="251"/>
      <c r="CG12" s="258"/>
      <c r="CH12" s="255"/>
      <c r="CI12" s="251"/>
      <c r="CJ12" s="259"/>
      <c r="CK12" s="259"/>
      <c r="CL12" s="260" t="str">
        <f t="shared" si="2"/>
        <v/>
      </c>
      <c r="CM12" s="251"/>
      <c r="CN12" s="258"/>
      <c r="CO12" s="255"/>
      <c r="CP12" s="251"/>
      <c r="CQ12" s="261"/>
      <c r="CR12" s="261"/>
      <c r="CS12" s="260" t="str">
        <f t="shared" si="3"/>
        <v/>
      </c>
      <c r="CT12" s="251"/>
      <c r="CU12" s="260" t="str">
        <f t="shared" si="4"/>
        <v/>
      </c>
      <c r="CV12" s="251"/>
      <c r="CW12" s="251"/>
      <c r="CX12" s="251"/>
      <c r="CY12" s="259"/>
      <c r="CZ12" s="251"/>
      <c r="DA12" s="251"/>
      <c r="DB12" s="251"/>
      <c r="DC12" s="255"/>
      <c r="DD12" s="251"/>
      <c r="DE12" s="251"/>
      <c r="DF12" s="251"/>
      <c r="DG12" s="251"/>
      <c r="DH12" s="251"/>
      <c r="DI12" s="251"/>
      <c r="DJ12" s="251"/>
      <c r="DK12" s="251"/>
      <c r="DL12" s="251"/>
      <c r="DM12" s="251"/>
      <c r="DN12" s="251"/>
      <c r="DO12" s="258"/>
      <c r="DP12" s="251"/>
      <c r="DQ12" s="251"/>
      <c r="DR12" s="251"/>
      <c r="DS12" s="251"/>
      <c r="DT12" s="251"/>
      <c r="DU12" s="251"/>
      <c r="DV12" s="251"/>
      <c r="DW12" s="251"/>
      <c r="DX12" s="251"/>
      <c r="DY12" s="262"/>
      <c r="DZ12" s="220"/>
    </row>
    <row r="13" spans="1:130" s="263" customFormat="1" ht="15.75" customHeight="1" x14ac:dyDescent="0.2">
      <c r="A13" s="250"/>
      <c r="B13" s="251"/>
      <c r="C13" s="252"/>
      <c r="D13" s="251"/>
      <c r="E13" s="251"/>
      <c r="F13" s="251"/>
      <c r="G13" s="253" t="str">
        <f t="shared" si="0"/>
        <v/>
      </c>
      <c r="H13" s="251"/>
      <c r="I13" s="254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5"/>
      <c r="AC13" s="256"/>
      <c r="AD13" s="256"/>
      <c r="AE13" s="257"/>
      <c r="AF13" s="256"/>
      <c r="AG13" s="254"/>
      <c r="AH13" s="254"/>
      <c r="AI13" s="257"/>
      <c r="AJ13" s="258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4"/>
      <c r="BC13" s="255"/>
      <c r="BD13" s="258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251"/>
      <c r="BW13" s="251"/>
      <c r="BX13" s="255"/>
      <c r="BY13" s="258"/>
      <c r="BZ13" s="258"/>
      <c r="CA13" s="258"/>
      <c r="CB13" s="251"/>
      <c r="CC13" s="257"/>
      <c r="CD13" s="259"/>
      <c r="CE13" s="260" t="str">
        <f t="shared" si="1"/>
        <v/>
      </c>
      <c r="CF13" s="251"/>
      <c r="CG13" s="258"/>
      <c r="CH13" s="255"/>
      <c r="CI13" s="251"/>
      <c r="CJ13" s="259"/>
      <c r="CK13" s="259"/>
      <c r="CL13" s="260" t="str">
        <f t="shared" si="2"/>
        <v/>
      </c>
      <c r="CM13" s="251"/>
      <c r="CN13" s="258"/>
      <c r="CO13" s="255"/>
      <c r="CP13" s="251"/>
      <c r="CQ13" s="261"/>
      <c r="CR13" s="261"/>
      <c r="CS13" s="260" t="str">
        <f t="shared" si="3"/>
        <v/>
      </c>
      <c r="CT13" s="251"/>
      <c r="CU13" s="260" t="str">
        <f t="shared" si="4"/>
        <v/>
      </c>
      <c r="CV13" s="251"/>
      <c r="CW13" s="251"/>
      <c r="CX13" s="251"/>
      <c r="CY13" s="259"/>
      <c r="CZ13" s="251"/>
      <c r="DA13" s="251"/>
      <c r="DB13" s="251"/>
      <c r="DC13" s="255"/>
      <c r="DD13" s="251"/>
      <c r="DE13" s="251"/>
      <c r="DF13" s="251"/>
      <c r="DG13" s="251"/>
      <c r="DH13" s="251"/>
      <c r="DI13" s="251"/>
      <c r="DJ13" s="251"/>
      <c r="DK13" s="251"/>
      <c r="DL13" s="251"/>
      <c r="DM13" s="251"/>
      <c r="DN13" s="251"/>
      <c r="DO13" s="258"/>
      <c r="DP13" s="251"/>
      <c r="DQ13" s="251"/>
      <c r="DR13" s="251"/>
      <c r="DS13" s="251"/>
      <c r="DT13" s="251"/>
      <c r="DU13" s="251"/>
      <c r="DV13" s="251"/>
      <c r="DW13" s="251"/>
      <c r="DX13" s="251"/>
      <c r="DY13" s="262"/>
      <c r="DZ13" s="220"/>
    </row>
    <row r="14" spans="1:130" s="263" customFormat="1" ht="15.75" customHeight="1" x14ac:dyDescent="0.2">
      <c r="A14" s="250"/>
      <c r="B14" s="251"/>
      <c r="C14" s="252"/>
      <c r="D14" s="251"/>
      <c r="E14" s="251"/>
      <c r="F14" s="251"/>
      <c r="G14" s="253" t="str">
        <f t="shared" si="0"/>
        <v/>
      </c>
      <c r="H14" s="251"/>
      <c r="I14" s="254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5"/>
      <c r="AC14" s="256"/>
      <c r="AD14" s="256"/>
      <c r="AE14" s="257"/>
      <c r="AF14" s="256"/>
      <c r="AG14" s="254"/>
      <c r="AH14" s="254"/>
      <c r="AI14" s="257"/>
      <c r="AJ14" s="258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4"/>
      <c r="BC14" s="255"/>
      <c r="BD14" s="258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251"/>
      <c r="BW14" s="251"/>
      <c r="BX14" s="255"/>
      <c r="BY14" s="258"/>
      <c r="BZ14" s="258"/>
      <c r="CA14" s="258"/>
      <c r="CB14" s="251"/>
      <c r="CC14" s="257"/>
      <c r="CD14" s="259"/>
      <c r="CE14" s="260" t="str">
        <f t="shared" si="1"/>
        <v/>
      </c>
      <c r="CF14" s="251"/>
      <c r="CG14" s="258"/>
      <c r="CH14" s="255"/>
      <c r="CI14" s="251"/>
      <c r="CJ14" s="259"/>
      <c r="CK14" s="259"/>
      <c r="CL14" s="260" t="str">
        <f t="shared" si="2"/>
        <v/>
      </c>
      <c r="CM14" s="251"/>
      <c r="CN14" s="258"/>
      <c r="CO14" s="255"/>
      <c r="CP14" s="251"/>
      <c r="CQ14" s="261"/>
      <c r="CR14" s="261"/>
      <c r="CS14" s="260" t="str">
        <f t="shared" si="3"/>
        <v/>
      </c>
      <c r="CT14" s="251"/>
      <c r="CU14" s="260" t="str">
        <f t="shared" si="4"/>
        <v/>
      </c>
      <c r="CV14" s="251"/>
      <c r="CW14" s="251"/>
      <c r="CX14" s="251"/>
      <c r="CY14" s="259"/>
      <c r="CZ14" s="251"/>
      <c r="DA14" s="251"/>
      <c r="DB14" s="251"/>
      <c r="DC14" s="255"/>
      <c r="DD14" s="251"/>
      <c r="DE14" s="251"/>
      <c r="DF14" s="251"/>
      <c r="DG14" s="251"/>
      <c r="DH14" s="251"/>
      <c r="DI14" s="251"/>
      <c r="DJ14" s="251"/>
      <c r="DK14" s="251"/>
      <c r="DL14" s="251"/>
      <c r="DM14" s="251"/>
      <c r="DN14" s="251"/>
      <c r="DO14" s="258"/>
      <c r="DP14" s="251"/>
      <c r="DQ14" s="251"/>
      <c r="DR14" s="251"/>
      <c r="DS14" s="251"/>
      <c r="DT14" s="251"/>
      <c r="DU14" s="251"/>
      <c r="DV14" s="251"/>
      <c r="DW14" s="251"/>
      <c r="DX14" s="251"/>
      <c r="DY14" s="262"/>
      <c r="DZ14" s="220"/>
    </row>
    <row r="15" spans="1:130" s="263" customFormat="1" ht="15.75" customHeight="1" x14ac:dyDescent="0.2">
      <c r="A15" s="250"/>
      <c r="B15" s="251"/>
      <c r="C15" s="252"/>
      <c r="D15" s="251"/>
      <c r="E15" s="251"/>
      <c r="F15" s="251"/>
      <c r="G15" s="253" t="str">
        <f t="shared" si="0"/>
        <v/>
      </c>
      <c r="H15" s="251"/>
      <c r="I15" s="254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5"/>
      <c r="AC15" s="256"/>
      <c r="AD15" s="256"/>
      <c r="AE15" s="257"/>
      <c r="AF15" s="256"/>
      <c r="AG15" s="254"/>
      <c r="AH15" s="254"/>
      <c r="AI15" s="257"/>
      <c r="AJ15" s="258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4"/>
      <c r="BC15" s="255"/>
      <c r="BD15" s="258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251"/>
      <c r="BW15" s="251"/>
      <c r="BX15" s="255"/>
      <c r="BY15" s="258"/>
      <c r="BZ15" s="258"/>
      <c r="CA15" s="258"/>
      <c r="CB15" s="251"/>
      <c r="CC15" s="257"/>
      <c r="CD15" s="259"/>
      <c r="CE15" s="260" t="str">
        <f t="shared" si="1"/>
        <v/>
      </c>
      <c r="CF15" s="251"/>
      <c r="CG15" s="258"/>
      <c r="CH15" s="258"/>
      <c r="CI15" s="251"/>
      <c r="CJ15" s="257"/>
      <c r="CK15" s="259"/>
      <c r="CL15" s="260" t="str">
        <f t="shared" si="2"/>
        <v/>
      </c>
      <c r="CM15" s="251"/>
      <c r="CN15" s="258"/>
      <c r="CO15" s="255"/>
      <c r="CP15" s="251"/>
      <c r="CQ15" s="261"/>
      <c r="CR15" s="261"/>
      <c r="CS15" s="260" t="str">
        <f t="shared" si="3"/>
        <v/>
      </c>
      <c r="CT15" s="251"/>
      <c r="CU15" s="260" t="str">
        <f t="shared" si="4"/>
        <v/>
      </c>
      <c r="CV15" s="251"/>
      <c r="CW15" s="251"/>
      <c r="CX15" s="251"/>
      <c r="CY15" s="259"/>
      <c r="CZ15" s="251"/>
      <c r="DA15" s="251"/>
      <c r="DB15" s="251"/>
      <c r="DC15" s="255"/>
      <c r="DD15" s="251"/>
      <c r="DE15" s="251"/>
      <c r="DF15" s="251"/>
      <c r="DG15" s="251"/>
      <c r="DH15" s="251"/>
      <c r="DI15" s="251"/>
      <c r="DJ15" s="251"/>
      <c r="DK15" s="251"/>
      <c r="DL15" s="251"/>
      <c r="DM15" s="251"/>
      <c r="DN15" s="251"/>
      <c r="DO15" s="258"/>
      <c r="DP15" s="251"/>
      <c r="DQ15" s="251"/>
      <c r="DR15" s="251"/>
      <c r="DS15" s="251"/>
      <c r="DT15" s="251"/>
      <c r="DU15" s="251"/>
      <c r="DV15" s="251"/>
      <c r="DW15" s="251"/>
      <c r="DX15" s="251"/>
      <c r="DY15" s="262"/>
      <c r="DZ15" s="220"/>
    </row>
    <row r="16" spans="1:130" s="263" customFormat="1" ht="15.75" customHeight="1" x14ac:dyDescent="0.2">
      <c r="A16" s="250"/>
      <c r="B16" s="251"/>
      <c r="C16" s="252"/>
      <c r="D16" s="251"/>
      <c r="E16" s="251"/>
      <c r="F16" s="251"/>
      <c r="G16" s="253" t="str">
        <f t="shared" si="0"/>
        <v/>
      </c>
      <c r="H16" s="251"/>
      <c r="I16" s="254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5"/>
      <c r="AC16" s="256"/>
      <c r="AD16" s="256"/>
      <c r="AE16" s="257"/>
      <c r="AF16" s="256"/>
      <c r="AG16" s="254"/>
      <c r="AH16" s="254"/>
      <c r="AI16" s="257"/>
      <c r="AJ16" s="258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4"/>
      <c r="BC16" s="255"/>
      <c r="BD16" s="258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5"/>
      <c r="BY16" s="258"/>
      <c r="BZ16" s="258"/>
      <c r="CA16" s="258"/>
      <c r="CB16" s="251"/>
      <c r="CC16" s="257"/>
      <c r="CD16" s="259"/>
      <c r="CE16" s="260" t="str">
        <f t="shared" si="1"/>
        <v/>
      </c>
      <c r="CF16" s="251"/>
      <c r="CG16" s="258"/>
      <c r="CH16" s="255"/>
      <c r="CI16" s="251"/>
      <c r="CJ16" s="259"/>
      <c r="CK16" s="259"/>
      <c r="CL16" s="260" t="str">
        <f t="shared" si="2"/>
        <v/>
      </c>
      <c r="CM16" s="251"/>
      <c r="CN16" s="258"/>
      <c r="CO16" s="255"/>
      <c r="CP16" s="251"/>
      <c r="CQ16" s="261"/>
      <c r="CR16" s="261"/>
      <c r="CS16" s="260" t="str">
        <f t="shared" si="3"/>
        <v/>
      </c>
      <c r="CT16" s="251"/>
      <c r="CU16" s="260" t="str">
        <f t="shared" si="4"/>
        <v/>
      </c>
      <c r="CV16" s="251"/>
      <c r="CW16" s="251"/>
      <c r="CX16" s="251"/>
      <c r="CY16" s="259"/>
      <c r="CZ16" s="251"/>
      <c r="DA16" s="251"/>
      <c r="DB16" s="251"/>
      <c r="DC16" s="255"/>
      <c r="DD16" s="251"/>
      <c r="DE16" s="251"/>
      <c r="DF16" s="251"/>
      <c r="DG16" s="251"/>
      <c r="DH16" s="251"/>
      <c r="DI16" s="251"/>
      <c r="DJ16" s="251"/>
      <c r="DK16" s="251"/>
      <c r="DL16" s="251"/>
      <c r="DM16" s="251"/>
      <c r="DN16" s="251"/>
      <c r="DO16" s="258"/>
      <c r="DP16" s="251"/>
      <c r="DQ16" s="251"/>
      <c r="DR16" s="251"/>
      <c r="DS16" s="251"/>
      <c r="DT16" s="251"/>
      <c r="DU16" s="251"/>
      <c r="DV16" s="251"/>
      <c r="DW16" s="251"/>
      <c r="DX16" s="251"/>
      <c r="DY16" s="262"/>
      <c r="DZ16" s="220"/>
    </row>
    <row r="17" spans="1:130" s="263" customFormat="1" ht="15.75" customHeight="1" x14ac:dyDescent="0.2">
      <c r="A17" s="250"/>
      <c r="B17" s="251"/>
      <c r="C17" s="252"/>
      <c r="D17" s="251"/>
      <c r="E17" s="251"/>
      <c r="F17" s="251"/>
      <c r="G17" s="253" t="str">
        <f t="shared" si="0"/>
        <v/>
      </c>
      <c r="H17" s="251"/>
      <c r="I17" s="254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5"/>
      <c r="AC17" s="256"/>
      <c r="AD17" s="256"/>
      <c r="AE17" s="257"/>
      <c r="AF17" s="256"/>
      <c r="AG17" s="254"/>
      <c r="AH17" s="254"/>
      <c r="AI17" s="257"/>
      <c r="AJ17" s="258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4"/>
      <c r="BC17" s="255"/>
      <c r="BD17" s="258"/>
      <c r="BE17" s="251"/>
      <c r="BF17" s="251"/>
      <c r="BG17" s="251"/>
      <c r="BH17" s="251"/>
      <c r="BI17" s="251"/>
      <c r="BJ17" s="251"/>
      <c r="BK17" s="251"/>
      <c r="BL17" s="251"/>
      <c r="BM17" s="251"/>
      <c r="BN17" s="251"/>
      <c r="BO17" s="251"/>
      <c r="BP17" s="251"/>
      <c r="BQ17" s="251"/>
      <c r="BR17" s="251"/>
      <c r="BS17" s="251"/>
      <c r="BT17" s="251"/>
      <c r="BU17" s="251"/>
      <c r="BV17" s="251"/>
      <c r="BW17" s="251"/>
      <c r="BX17" s="255"/>
      <c r="BY17" s="258"/>
      <c r="BZ17" s="258"/>
      <c r="CA17" s="258"/>
      <c r="CB17" s="251"/>
      <c r="CC17" s="257"/>
      <c r="CD17" s="259"/>
      <c r="CE17" s="260" t="str">
        <f t="shared" si="1"/>
        <v/>
      </c>
      <c r="CF17" s="251"/>
      <c r="CG17" s="258"/>
      <c r="CH17" s="255"/>
      <c r="CI17" s="251"/>
      <c r="CJ17" s="259"/>
      <c r="CK17" s="259"/>
      <c r="CL17" s="260" t="str">
        <f t="shared" si="2"/>
        <v/>
      </c>
      <c r="CM17" s="251"/>
      <c r="CN17" s="258"/>
      <c r="CO17" s="255"/>
      <c r="CP17" s="251"/>
      <c r="CQ17" s="261"/>
      <c r="CR17" s="261"/>
      <c r="CS17" s="260" t="str">
        <f t="shared" si="3"/>
        <v/>
      </c>
      <c r="CT17" s="251"/>
      <c r="CU17" s="260" t="str">
        <f t="shared" si="4"/>
        <v/>
      </c>
      <c r="CV17" s="251"/>
      <c r="CW17" s="251"/>
      <c r="CX17" s="251"/>
      <c r="CY17" s="259"/>
      <c r="CZ17" s="251"/>
      <c r="DA17" s="251"/>
      <c r="DB17" s="251"/>
      <c r="DC17" s="255"/>
      <c r="DD17" s="251"/>
      <c r="DE17" s="251"/>
      <c r="DF17" s="251"/>
      <c r="DG17" s="251"/>
      <c r="DH17" s="251"/>
      <c r="DI17" s="251"/>
      <c r="DJ17" s="251"/>
      <c r="DK17" s="251"/>
      <c r="DL17" s="251"/>
      <c r="DM17" s="251"/>
      <c r="DN17" s="251"/>
      <c r="DO17" s="258"/>
      <c r="DP17" s="251"/>
      <c r="DQ17" s="251"/>
      <c r="DR17" s="251"/>
      <c r="DS17" s="251"/>
      <c r="DT17" s="251"/>
      <c r="DU17" s="251"/>
      <c r="DV17" s="251"/>
      <c r="DW17" s="251"/>
      <c r="DX17" s="251"/>
      <c r="DY17" s="262"/>
      <c r="DZ17" s="220"/>
    </row>
    <row r="18" spans="1:130" s="263" customFormat="1" ht="15.75" customHeight="1" x14ac:dyDescent="0.2">
      <c r="A18" s="250"/>
      <c r="B18" s="251"/>
      <c r="C18" s="252"/>
      <c r="D18" s="251"/>
      <c r="E18" s="251"/>
      <c r="F18" s="251"/>
      <c r="G18" s="253" t="str">
        <f t="shared" si="0"/>
        <v/>
      </c>
      <c r="H18" s="251"/>
      <c r="I18" s="254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5"/>
      <c r="AC18" s="256"/>
      <c r="AD18" s="256"/>
      <c r="AE18" s="257"/>
      <c r="AF18" s="256"/>
      <c r="AG18" s="254"/>
      <c r="AH18" s="254"/>
      <c r="AI18" s="257"/>
      <c r="AJ18" s="258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1"/>
      <c r="BB18" s="254"/>
      <c r="BC18" s="255"/>
      <c r="BD18" s="258"/>
      <c r="BE18" s="251"/>
      <c r="BF18" s="251"/>
      <c r="BG18" s="251"/>
      <c r="BH18" s="251"/>
      <c r="BI18" s="251"/>
      <c r="BJ18" s="251"/>
      <c r="BK18" s="251"/>
      <c r="BL18" s="251"/>
      <c r="BM18" s="251"/>
      <c r="BN18" s="251"/>
      <c r="BO18" s="251"/>
      <c r="BP18" s="251"/>
      <c r="BQ18" s="251"/>
      <c r="BR18" s="251"/>
      <c r="BS18" s="251"/>
      <c r="BT18" s="251"/>
      <c r="BU18" s="251"/>
      <c r="BV18" s="251"/>
      <c r="BW18" s="251"/>
      <c r="BX18" s="255"/>
      <c r="BY18" s="258"/>
      <c r="BZ18" s="258"/>
      <c r="CA18" s="258"/>
      <c r="CB18" s="251"/>
      <c r="CC18" s="257"/>
      <c r="CD18" s="259"/>
      <c r="CE18" s="260" t="str">
        <f t="shared" si="1"/>
        <v/>
      </c>
      <c r="CF18" s="251"/>
      <c r="CG18" s="258"/>
      <c r="CH18" s="255"/>
      <c r="CI18" s="251"/>
      <c r="CJ18" s="259"/>
      <c r="CK18" s="259"/>
      <c r="CL18" s="260" t="str">
        <f t="shared" si="2"/>
        <v/>
      </c>
      <c r="CM18" s="251"/>
      <c r="CN18" s="258"/>
      <c r="CO18" s="255"/>
      <c r="CP18" s="251"/>
      <c r="CQ18" s="261"/>
      <c r="CR18" s="261"/>
      <c r="CS18" s="260" t="str">
        <f t="shared" si="3"/>
        <v/>
      </c>
      <c r="CT18" s="251"/>
      <c r="CU18" s="260" t="str">
        <f t="shared" si="4"/>
        <v/>
      </c>
      <c r="CV18" s="251"/>
      <c r="CW18" s="251"/>
      <c r="CX18" s="251"/>
      <c r="CY18" s="259"/>
      <c r="CZ18" s="251"/>
      <c r="DA18" s="251"/>
      <c r="DB18" s="251"/>
      <c r="DC18" s="255"/>
      <c r="DD18" s="251"/>
      <c r="DE18" s="251"/>
      <c r="DF18" s="251"/>
      <c r="DG18" s="251"/>
      <c r="DH18" s="251"/>
      <c r="DI18" s="251"/>
      <c r="DJ18" s="251"/>
      <c r="DK18" s="251"/>
      <c r="DL18" s="251"/>
      <c r="DM18" s="251"/>
      <c r="DN18" s="251"/>
      <c r="DO18" s="258"/>
      <c r="DP18" s="251"/>
      <c r="DQ18" s="251"/>
      <c r="DR18" s="251"/>
      <c r="DS18" s="251"/>
      <c r="DT18" s="251"/>
      <c r="DU18" s="251"/>
      <c r="DV18" s="251"/>
      <c r="DW18" s="251"/>
      <c r="DX18" s="251"/>
      <c r="DY18" s="262"/>
      <c r="DZ18" s="220"/>
    </row>
    <row r="19" spans="1:130" s="263" customFormat="1" ht="15.75" customHeight="1" x14ac:dyDescent="0.2">
      <c r="A19" s="250"/>
      <c r="B19" s="251"/>
      <c r="C19" s="252"/>
      <c r="D19" s="251"/>
      <c r="E19" s="251"/>
      <c r="F19" s="251"/>
      <c r="G19" s="253" t="str">
        <f t="shared" si="0"/>
        <v/>
      </c>
      <c r="H19" s="251"/>
      <c r="I19" s="254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5"/>
      <c r="AC19" s="256"/>
      <c r="AD19" s="256"/>
      <c r="AE19" s="257"/>
      <c r="AF19" s="256"/>
      <c r="AG19" s="254"/>
      <c r="AH19" s="254"/>
      <c r="AI19" s="257"/>
      <c r="AJ19" s="258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  <c r="BA19" s="251"/>
      <c r="BB19" s="254"/>
      <c r="BC19" s="255"/>
      <c r="BD19" s="258"/>
      <c r="BE19" s="251"/>
      <c r="BF19" s="251"/>
      <c r="BG19" s="251"/>
      <c r="BH19" s="251"/>
      <c r="BI19" s="251"/>
      <c r="BJ19" s="251"/>
      <c r="BK19" s="251"/>
      <c r="BL19" s="251"/>
      <c r="BM19" s="251"/>
      <c r="BN19" s="251"/>
      <c r="BO19" s="251"/>
      <c r="BP19" s="251"/>
      <c r="BQ19" s="251"/>
      <c r="BR19" s="251"/>
      <c r="BS19" s="251"/>
      <c r="BT19" s="251"/>
      <c r="BU19" s="251"/>
      <c r="BV19" s="251"/>
      <c r="BW19" s="251"/>
      <c r="BX19" s="255"/>
      <c r="BY19" s="258"/>
      <c r="BZ19" s="258"/>
      <c r="CA19" s="258"/>
      <c r="CB19" s="251"/>
      <c r="CC19" s="257"/>
      <c r="CD19" s="259"/>
      <c r="CE19" s="260" t="str">
        <f t="shared" si="1"/>
        <v/>
      </c>
      <c r="CF19" s="251"/>
      <c r="CG19" s="258"/>
      <c r="CH19" s="255"/>
      <c r="CI19" s="251"/>
      <c r="CJ19" s="259"/>
      <c r="CK19" s="259"/>
      <c r="CL19" s="260" t="str">
        <f t="shared" si="2"/>
        <v/>
      </c>
      <c r="CM19" s="251"/>
      <c r="CN19" s="258"/>
      <c r="CO19" s="255"/>
      <c r="CP19" s="251"/>
      <c r="CQ19" s="261"/>
      <c r="CR19" s="261"/>
      <c r="CS19" s="260" t="str">
        <f t="shared" si="3"/>
        <v/>
      </c>
      <c r="CT19" s="251"/>
      <c r="CU19" s="260" t="str">
        <f t="shared" si="4"/>
        <v/>
      </c>
      <c r="CV19" s="251"/>
      <c r="CW19" s="251"/>
      <c r="CX19" s="251"/>
      <c r="CY19" s="259"/>
      <c r="CZ19" s="251"/>
      <c r="DA19" s="251"/>
      <c r="DB19" s="251"/>
      <c r="DC19" s="255"/>
      <c r="DD19" s="251"/>
      <c r="DE19" s="251"/>
      <c r="DF19" s="251"/>
      <c r="DG19" s="251"/>
      <c r="DH19" s="251"/>
      <c r="DI19" s="251"/>
      <c r="DJ19" s="251"/>
      <c r="DK19" s="251"/>
      <c r="DL19" s="251"/>
      <c r="DM19" s="251"/>
      <c r="DN19" s="251"/>
      <c r="DO19" s="258"/>
      <c r="DP19" s="251"/>
      <c r="DQ19" s="251"/>
      <c r="DR19" s="251"/>
      <c r="DS19" s="251"/>
      <c r="DT19" s="251"/>
      <c r="DU19" s="251"/>
      <c r="DV19" s="251"/>
      <c r="DW19" s="251"/>
      <c r="DX19" s="251"/>
      <c r="DY19" s="262"/>
      <c r="DZ19" s="220"/>
    </row>
    <row r="20" spans="1:130" s="263" customFormat="1" ht="15.75" customHeight="1" x14ac:dyDescent="0.2">
      <c r="A20" s="250"/>
      <c r="B20" s="251"/>
      <c r="C20" s="252"/>
      <c r="D20" s="251"/>
      <c r="E20" s="251"/>
      <c r="F20" s="251"/>
      <c r="G20" s="253" t="str">
        <f t="shared" si="0"/>
        <v/>
      </c>
      <c r="H20" s="251"/>
      <c r="I20" s="254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5"/>
      <c r="AC20" s="256"/>
      <c r="AD20" s="256"/>
      <c r="AE20" s="257"/>
      <c r="AF20" s="256"/>
      <c r="AG20" s="254"/>
      <c r="AH20" s="254"/>
      <c r="AI20" s="257"/>
      <c r="AJ20" s="258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4"/>
      <c r="BC20" s="255"/>
      <c r="BD20" s="258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251"/>
      <c r="BW20" s="251"/>
      <c r="BX20" s="255"/>
      <c r="BY20" s="258"/>
      <c r="BZ20" s="258"/>
      <c r="CA20" s="258"/>
      <c r="CB20" s="251"/>
      <c r="CC20" s="257"/>
      <c r="CD20" s="259"/>
      <c r="CE20" s="260" t="str">
        <f t="shared" si="1"/>
        <v/>
      </c>
      <c r="CF20" s="251"/>
      <c r="CG20" s="258"/>
      <c r="CH20" s="255"/>
      <c r="CI20" s="251"/>
      <c r="CJ20" s="259"/>
      <c r="CK20" s="259"/>
      <c r="CL20" s="260" t="str">
        <f t="shared" si="2"/>
        <v/>
      </c>
      <c r="CM20" s="251"/>
      <c r="CN20" s="258"/>
      <c r="CO20" s="255"/>
      <c r="CP20" s="251"/>
      <c r="CQ20" s="261"/>
      <c r="CR20" s="261"/>
      <c r="CS20" s="260" t="str">
        <f t="shared" si="3"/>
        <v/>
      </c>
      <c r="CT20" s="251"/>
      <c r="CU20" s="260" t="str">
        <f t="shared" si="4"/>
        <v/>
      </c>
      <c r="CV20" s="251"/>
      <c r="CW20" s="251"/>
      <c r="CX20" s="251"/>
      <c r="CY20" s="259"/>
      <c r="CZ20" s="251"/>
      <c r="DA20" s="251"/>
      <c r="DB20" s="251"/>
      <c r="DC20" s="255"/>
      <c r="DD20" s="251"/>
      <c r="DE20" s="251"/>
      <c r="DF20" s="251"/>
      <c r="DG20" s="251"/>
      <c r="DH20" s="251"/>
      <c r="DI20" s="251"/>
      <c r="DJ20" s="251"/>
      <c r="DK20" s="251"/>
      <c r="DL20" s="251"/>
      <c r="DM20" s="251"/>
      <c r="DN20" s="251"/>
      <c r="DO20" s="258"/>
      <c r="DP20" s="251"/>
      <c r="DQ20" s="251"/>
      <c r="DR20" s="251"/>
      <c r="DS20" s="251"/>
      <c r="DT20" s="251"/>
      <c r="DU20" s="251"/>
      <c r="DV20" s="251"/>
      <c r="DW20" s="251"/>
      <c r="DX20" s="251"/>
      <c r="DY20" s="262"/>
      <c r="DZ20" s="220"/>
    </row>
    <row r="21" spans="1:130" s="263" customFormat="1" ht="15.75" customHeight="1" x14ac:dyDescent="0.2">
      <c r="A21" s="250"/>
      <c r="B21" s="251"/>
      <c r="C21" s="252"/>
      <c r="D21" s="251"/>
      <c r="E21" s="251"/>
      <c r="F21" s="251"/>
      <c r="G21" s="253" t="str">
        <f t="shared" si="0"/>
        <v/>
      </c>
      <c r="H21" s="251"/>
      <c r="I21" s="254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5"/>
      <c r="AC21" s="256"/>
      <c r="AD21" s="256"/>
      <c r="AE21" s="257"/>
      <c r="AF21" s="256"/>
      <c r="AG21" s="254"/>
      <c r="AH21" s="254"/>
      <c r="AI21" s="257"/>
      <c r="AJ21" s="258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4"/>
      <c r="BC21" s="262"/>
      <c r="BD21" s="258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251"/>
      <c r="BW21" s="251"/>
      <c r="BX21" s="255"/>
      <c r="BY21" s="258"/>
      <c r="BZ21" s="258"/>
      <c r="CA21" s="258"/>
      <c r="CB21" s="251"/>
      <c r="CC21" s="257"/>
      <c r="CD21" s="259"/>
      <c r="CE21" s="260" t="str">
        <f t="shared" si="1"/>
        <v/>
      </c>
      <c r="CF21" s="251"/>
      <c r="CG21" s="258"/>
      <c r="CH21" s="258"/>
      <c r="CI21" s="251"/>
      <c r="CJ21" s="257"/>
      <c r="CK21" s="259"/>
      <c r="CL21" s="260" t="str">
        <f t="shared" si="2"/>
        <v/>
      </c>
      <c r="CM21" s="251"/>
      <c r="CN21" s="258"/>
      <c r="CO21" s="258"/>
      <c r="CP21" s="251"/>
      <c r="CQ21" s="257"/>
      <c r="CR21" s="259"/>
      <c r="CS21" s="260" t="str">
        <f t="shared" si="3"/>
        <v/>
      </c>
      <c r="CT21" s="251"/>
      <c r="CU21" s="260" t="str">
        <f t="shared" si="4"/>
        <v/>
      </c>
      <c r="CV21" s="251"/>
      <c r="CW21" s="251"/>
      <c r="CX21" s="251"/>
      <c r="CY21" s="259"/>
      <c r="CZ21" s="251"/>
      <c r="DA21" s="251"/>
      <c r="DB21" s="251"/>
      <c r="DC21" s="255"/>
      <c r="DD21" s="251"/>
      <c r="DE21" s="251"/>
      <c r="DF21" s="251"/>
      <c r="DG21" s="251"/>
      <c r="DH21" s="251"/>
      <c r="DI21" s="251"/>
      <c r="DJ21" s="251"/>
      <c r="DK21" s="251"/>
      <c r="DL21" s="251"/>
      <c r="DM21" s="251"/>
      <c r="DN21" s="251"/>
      <c r="DO21" s="258"/>
      <c r="DP21" s="251"/>
      <c r="DQ21" s="251"/>
      <c r="DR21" s="251"/>
      <c r="DS21" s="251"/>
      <c r="DT21" s="251"/>
      <c r="DU21" s="251"/>
      <c r="DV21" s="251"/>
      <c r="DW21" s="251"/>
      <c r="DX21" s="251"/>
      <c r="DY21" s="262"/>
      <c r="DZ21" s="220"/>
    </row>
    <row r="22" spans="1:130" s="263" customFormat="1" ht="15.75" customHeight="1" x14ac:dyDescent="0.2">
      <c r="A22" s="250"/>
      <c r="B22" s="251"/>
      <c r="C22" s="252"/>
      <c r="D22" s="251"/>
      <c r="E22" s="251"/>
      <c r="F22" s="251"/>
      <c r="G22" s="253" t="str">
        <f t="shared" si="0"/>
        <v/>
      </c>
      <c r="H22" s="251"/>
      <c r="I22" s="254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  <c r="AA22" s="251"/>
      <c r="AB22" s="255"/>
      <c r="AC22" s="256"/>
      <c r="AD22" s="256"/>
      <c r="AE22" s="257"/>
      <c r="AF22" s="256"/>
      <c r="AG22" s="254"/>
      <c r="AH22" s="254"/>
      <c r="AI22" s="257"/>
      <c r="AJ22" s="258"/>
      <c r="AK22" s="251"/>
      <c r="AL22" s="251"/>
      <c r="AM22" s="251"/>
      <c r="AN22" s="251"/>
      <c r="AO22" s="251"/>
      <c r="AP22" s="251"/>
      <c r="AQ22" s="251"/>
      <c r="AR22" s="251"/>
      <c r="AS22" s="251"/>
      <c r="AT22" s="251"/>
      <c r="AU22" s="251"/>
      <c r="AV22" s="251"/>
      <c r="AW22" s="251"/>
      <c r="AX22" s="251"/>
      <c r="AY22" s="251"/>
      <c r="AZ22" s="251"/>
      <c r="BA22" s="251"/>
      <c r="BB22" s="254"/>
      <c r="BC22" s="255"/>
      <c r="BD22" s="258"/>
      <c r="BE22" s="251"/>
      <c r="BF22" s="251"/>
      <c r="BG22" s="251"/>
      <c r="BH22" s="251"/>
      <c r="BI22" s="251"/>
      <c r="BJ22" s="251"/>
      <c r="BK22" s="251"/>
      <c r="BL22" s="251"/>
      <c r="BM22" s="251"/>
      <c r="BN22" s="251"/>
      <c r="BO22" s="251"/>
      <c r="BP22" s="251"/>
      <c r="BQ22" s="251"/>
      <c r="BR22" s="251"/>
      <c r="BS22" s="251"/>
      <c r="BT22" s="251"/>
      <c r="BU22" s="251"/>
      <c r="BV22" s="251"/>
      <c r="BW22" s="251"/>
      <c r="BX22" s="255"/>
      <c r="BY22" s="258"/>
      <c r="BZ22" s="258"/>
      <c r="CA22" s="258"/>
      <c r="CB22" s="251"/>
      <c r="CC22" s="257"/>
      <c r="CD22" s="259"/>
      <c r="CE22" s="260" t="str">
        <f t="shared" si="1"/>
        <v/>
      </c>
      <c r="CF22" s="251"/>
      <c r="CG22" s="258"/>
      <c r="CH22" s="255"/>
      <c r="CI22" s="251"/>
      <c r="CJ22" s="259"/>
      <c r="CK22" s="259"/>
      <c r="CL22" s="260" t="str">
        <f t="shared" si="2"/>
        <v/>
      </c>
      <c r="CM22" s="251"/>
      <c r="CN22" s="258"/>
      <c r="CO22" s="255"/>
      <c r="CP22" s="251"/>
      <c r="CQ22" s="261"/>
      <c r="CR22" s="261"/>
      <c r="CS22" s="260" t="str">
        <f t="shared" si="3"/>
        <v/>
      </c>
      <c r="CT22" s="251"/>
      <c r="CU22" s="260" t="str">
        <f t="shared" si="4"/>
        <v/>
      </c>
      <c r="CV22" s="251"/>
      <c r="CW22" s="251"/>
      <c r="CX22" s="251"/>
      <c r="CY22" s="259"/>
      <c r="CZ22" s="251"/>
      <c r="DA22" s="251"/>
      <c r="DB22" s="251"/>
      <c r="DC22" s="255"/>
      <c r="DD22" s="251"/>
      <c r="DE22" s="251"/>
      <c r="DF22" s="251"/>
      <c r="DG22" s="251"/>
      <c r="DH22" s="251"/>
      <c r="DI22" s="251"/>
      <c r="DJ22" s="251"/>
      <c r="DK22" s="251"/>
      <c r="DL22" s="251"/>
      <c r="DM22" s="251"/>
      <c r="DN22" s="251"/>
      <c r="DO22" s="258"/>
      <c r="DP22" s="251"/>
      <c r="DQ22" s="251"/>
      <c r="DR22" s="251"/>
      <c r="DS22" s="251"/>
      <c r="DT22" s="251"/>
      <c r="DU22" s="251"/>
      <c r="DV22" s="251"/>
      <c r="DW22" s="251"/>
      <c r="DX22" s="251"/>
      <c r="DY22" s="262"/>
      <c r="DZ22" s="220"/>
    </row>
    <row r="23" spans="1:130" s="263" customFormat="1" ht="15.75" customHeight="1" x14ac:dyDescent="0.2">
      <c r="A23" s="250"/>
      <c r="B23" s="251"/>
      <c r="C23" s="252"/>
      <c r="D23" s="251"/>
      <c r="E23" s="251"/>
      <c r="F23" s="251"/>
      <c r="G23" s="253" t="str">
        <f t="shared" si="0"/>
        <v/>
      </c>
      <c r="H23" s="251"/>
      <c r="I23" s="254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5"/>
      <c r="AC23" s="256"/>
      <c r="AD23" s="256"/>
      <c r="AE23" s="257"/>
      <c r="AF23" s="256"/>
      <c r="AG23" s="254"/>
      <c r="AH23" s="254"/>
      <c r="AI23" s="257"/>
      <c r="AJ23" s="258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1"/>
      <c r="AW23" s="251"/>
      <c r="AX23" s="251"/>
      <c r="AY23" s="251"/>
      <c r="AZ23" s="251"/>
      <c r="BA23" s="251"/>
      <c r="BB23" s="254"/>
      <c r="BC23" s="255"/>
      <c r="BD23" s="258"/>
      <c r="BE23" s="251"/>
      <c r="BF23" s="251"/>
      <c r="BG23" s="251"/>
      <c r="BH23" s="251"/>
      <c r="BI23" s="251"/>
      <c r="BJ23" s="251"/>
      <c r="BK23" s="251"/>
      <c r="BL23" s="251"/>
      <c r="BM23" s="251"/>
      <c r="BN23" s="251"/>
      <c r="BO23" s="251"/>
      <c r="BP23" s="251"/>
      <c r="BQ23" s="251"/>
      <c r="BR23" s="251"/>
      <c r="BS23" s="251"/>
      <c r="BT23" s="251"/>
      <c r="BU23" s="251"/>
      <c r="BV23" s="251"/>
      <c r="BW23" s="251"/>
      <c r="BX23" s="255"/>
      <c r="BY23" s="258"/>
      <c r="BZ23" s="258"/>
      <c r="CA23" s="258"/>
      <c r="CB23" s="251"/>
      <c r="CC23" s="257"/>
      <c r="CD23" s="259"/>
      <c r="CE23" s="260" t="str">
        <f t="shared" si="1"/>
        <v/>
      </c>
      <c r="CF23" s="251"/>
      <c r="CG23" s="258"/>
      <c r="CH23" s="255"/>
      <c r="CI23" s="251"/>
      <c r="CJ23" s="259"/>
      <c r="CK23" s="259"/>
      <c r="CL23" s="260" t="str">
        <f t="shared" si="2"/>
        <v/>
      </c>
      <c r="CM23" s="251"/>
      <c r="CN23" s="258"/>
      <c r="CO23" s="255"/>
      <c r="CP23" s="251"/>
      <c r="CQ23" s="261"/>
      <c r="CR23" s="261"/>
      <c r="CS23" s="260" t="str">
        <f t="shared" si="3"/>
        <v/>
      </c>
      <c r="CT23" s="251"/>
      <c r="CU23" s="260" t="str">
        <f t="shared" si="4"/>
        <v/>
      </c>
      <c r="CV23" s="251"/>
      <c r="CW23" s="251"/>
      <c r="CX23" s="251"/>
      <c r="CY23" s="259"/>
      <c r="CZ23" s="251"/>
      <c r="DA23" s="251"/>
      <c r="DB23" s="251"/>
      <c r="DC23" s="255"/>
      <c r="DD23" s="251"/>
      <c r="DE23" s="251"/>
      <c r="DF23" s="251"/>
      <c r="DG23" s="251"/>
      <c r="DH23" s="251"/>
      <c r="DI23" s="251"/>
      <c r="DJ23" s="251"/>
      <c r="DK23" s="251"/>
      <c r="DL23" s="251"/>
      <c r="DM23" s="251"/>
      <c r="DN23" s="251"/>
      <c r="DO23" s="258"/>
      <c r="DP23" s="251"/>
      <c r="DQ23" s="251"/>
      <c r="DR23" s="251"/>
      <c r="DS23" s="251"/>
      <c r="DT23" s="251"/>
      <c r="DU23" s="251"/>
      <c r="DV23" s="251"/>
      <c r="DW23" s="251"/>
      <c r="DX23" s="251"/>
      <c r="DY23" s="262"/>
      <c r="DZ23" s="220"/>
    </row>
    <row r="24" spans="1:130" s="263" customFormat="1" ht="15.75" customHeight="1" x14ac:dyDescent="0.2">
      <c r="A24" s="250"/>
      <c r="B24" s="251"/>
      <c r="C24" s="252"/>
      <c r="D24" s="251"/>
      <c r="E24" s="251"/>
      <c r="F24" s="251"/>
      <c r="G24" s="253" t="str">
        <f t="shared" si="0"/>
        <v/>
      </c>
      <c r="H24" s="251"/>
      <c r="I24" s="254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  <c r="AA24" s="251"/>
      <c r="AB24" s="255"/>
      <c r="AC24" s="256"/>
      <c r="AD24" s="256"/>
      <c r="AE24" s="257"/>
      <c r="AF24" s="256"/>
      <c r="AG24" s="254"/>
      <c r="AH24" s="254"/>
      <c r="AI24" s="257"/>
      <c r="AJ24" s="258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1"/>
      <c r="AW24" s="251"/>
      <c r="AX24" s="251"/>
      <c r="AY24" s="251"/>
      <c r="AZ24" s="251"/>
      <c r="BA24" s="251"/>
      <c r="BB24" s="254"/>
      <c r="BC24" s="255"/>
      <c r="BD24" s="258"/>
      <c r="BE24" s="251"/>
      <c r="BF24" s="251"/>
      <c r="BG24" s="251"/>
      <c r="BH24" s="251"/>
      <c r="BI24" s="251"/>
      <c r="BJ24" s="251"/>
      <c r="BK24" s="251"/>
      <c r="BL24" s="251"/>
      <c r="BM24" s="251"/>
      <c r="BN24" s="251"/>
      <c r="BO24" s="251"/>
      <c r="BP24" s="251"/>
      <c r="BQ24" s="251"/>
      <c r="BR24" s="251"/>
      <c r="BS24" s="251"/>
      <c r="BT24" s="251"/>
      <c r="BU24" s="251"/>
      <c r="BV24" s="251"/>
      <c r="BW24" s="251"/>
      <c r="BX24" s="255"/>
      <c r="BY24" s="258"/>
      <c r="BZ24" s="258"/>
      <c r="CA24" s="258"/>
      <c r="CB24" s="251"/>
      <c r="CC24" s="257"/>
      <c r="CD24" s="259"/>
      <c r="CE24" s="260" t="str">
        <f t="shared" si="1"/>
        <v/>
      </c>
      <c r="CF24" s="251"/>
      <c r="CG24" s="258"/>
      <c r="CH24" s="255"/>
      <c r="CI24" s="251"/>
      <c r="CJ24" s="259"/>
      <c r="CK24" s="259"/>
      <c r="CL24" s="260" t="str">
        <f t="shared" si="2"/>
        <v/>
      </c>
      <c r="CM24" s="251"/>
      <c r="CN24" s="258"/>
      <c r="CO24" s="255"/>
      <c r="CP24" s="251"/>
      <c r="CQ24" s="261"/>
      <c r="CR24" s="261"/>
      <c r="CS24" s="260" t="str">
        <f t="shared" si="3"/>
        <v/>
      </c>
      <c r="CT24" s="251"/>
      <c r="CU24" s="260" t="str">
        <f t="shared" si="4"/>
        <v/>
      </c>
      <c r="CV24" s="251"/>
      <c r="CW24" s="251"/>
      <c r="CX24" s="251"/>
      <c r="CY24" s="259"/>
      <c r="CZ24" s="251"/>
      <c r="DA24" s="251"/>
      <c r="DB24" s="251"/>
      <c r="DC24" s="255"/>
      <c r="DD24" s="251"/>
      <c r="DE24" s="251"/>
      <c r="DF24" s="251"/>
      <c r="DG24" s="251"/>
      <c r="DH24" s="251"/>
      <c r="DI24" s="251"/>
      <c r="DJ24" s="251"/>
      <c r="DK24" s="251"/>
      <c r="DL24" s="251"/>
      <c r="DM24" s="251"/>
      <c r="DN24" s="251"/>
      <c r="DO24" s="258"/>
      <c r="DP24" s="251"/>
      <c r="DQ24" s="251"/>
      <c r="DR24" s="251"/>
      <c r="DS24" s="251"/>
      <c r="DT24" s="251"/>
      <c r="DU24" s="251"/>
      <c r="DV24" s="251"/>
      <c r="DW24" s="251"/>
      <c r="DX24" s="251"/>
      <c r="DY24" s="262"/>
      <c r="DZ24" s="220"/>
    </row>
    <row r="25" spans="1:130" s="263" customFormat="1" ht="15.75" customHeight="1" x14ac:dyDescent="0.2">
      <c r="A25" s="250"/>
      <c r="B25" s="251"/>
      <c r="C25" s="252"/>
      <c r="D25" s="251"/>
      <c r="E25" s="251"/>
      <c r="F25" s="251"/>
      <c r="G25" s="253" t="str">
        <f t="shared" si="0"/>
        <v/>
      </c>
      <c r="H25" s="251"/>
      <c r="I25" s="254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5"/>
      <c r="AC25" s="256"/>
      <c r="AD25" s="256"/>
      <c r="AE25" s="257"/>
      <c r="AF25" s="256"/>
      <c r="AG25" s="254"/>
      <c r="AH25" s="254"/>
      <c r="AI25" s="257"/>
      <c r="AJ25" s="258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4"/>
      <c r="BC25" s="255"/>
      <c r="BD25" s="258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251"/>
      <c r="BW25" s="251"/>
      <c r="BX25" s="255"/>
      <c r="BY25" s="258"/>
      <c r="BZ25" s="258"/>
      <c r="CA25" s="258"/>
      <c r="CB25" s="251"/>
      <c r="CC25" s="257"/>
      <c r="CD25" s="259"/>
      <c r="CE25" s="260" t="str">
        <f t="shared" si="1"/>
        <v/>
      </c>
      <c r="CF25" s="251"/>
      <c r="CG25" s="258"/>
      <c r="CH25" s="255"/>
      <c r="CI25" s="251"/>
      <c r="CJ25" s="259"/>
      <c r="CK25" s="259"/>
      <c r="CL25" s="260" t="str">
        <f t="shared" si="2"/>
        <v/>
      </c>
      <c r="CM25" s="251"/>
      <c r="CN25" s="258"/>
      <c r="CO25" s="255"/>
      <c r="CP25" s="251"/>
      <c r="CQ25" s="261"/>
      <c r="CR25" s="261"/>
      <c r="CS25" s="260" t="str">
        <f t="shared" si="3"/>
        <v/>
      </c>
      <c r="CT25" s="251"/>
      <c r="CU25" s="260" t="str">
        <f t="shared" si="4"/>
        <v/>
      </c>
      <c r="CV25" s="251"/>
      <c r="CW25" s="251"/>
      <c r="CX25" s="251"/>
      <c r="CY25" s="259"/>
      <c r="CZ25" s="251"/>
      <c r="DA25" s="251"/>
      <c r="DB25" s="251"/>
      <c r="DC25" s="255"/>
      <c r="DD25" s="251"/>
      <c r="DE25" s="251"/>
      <c r="DF25" s="251"/>
      <c r="DG25" s="251"/>
      <c r="DH25" s="251"/>
      <c r="DI25" s="251"/>
      <c r="DJ25" s="251"/>
      <c r="DK25" s="251"/>
      <c r="DL25" s="251"/>
      <c r="DM25" s="251"/>
      <c r="DN25" s="251"/>
      <c r="DO25" s="258"/>
      <c r="DP25" s="251"/>
      <c r="DQ25" s="251"/>
      <c r="DR25" s="251"/>
      <c r="DS25" s="251"/>
      <c r="DT25" s="251"/>
      <c r="DU25" s="251"/>
      <c r="DV25" s="251"/>
      <c r="DW25" s="251"/>
      <c r="DX25" s="251"/>
      <c r="DY25" s="262"/>
      <c r="DZ25" s="220"/>
    </row>
    <row r="26" spans="1:130" s="263" customFormat="1" ht="15.75" customHeight="1" x14ac:dyDescent="0.2">
      <c r="A26" s="250"/>
      <c r="B26" s="251"/>
      <c r="C26" s="252"/>
      <c r="D26" s="251"/>
      <c r="E26" s="251"/>
      <c r="F26" s="251"/>
      <c r="G26" s="253" t="str">
        <f t="shared" si="0"/>
        <v/>
      </c>
      <c r="H26" s="251"/>
      <c r="I26" s="254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5"/>
      <c r="AC26" s="256"/>
      <c r="AD26" s="256"/>
      <c r="AE26" s="257"/>
      <c r="AF26" s="256"/>
      <c r="AG26" s="254"/>
      <c r="AH26" s="254"/>
      <c r="AI26" s="257"/>
      <c r="AJ26" s="258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51"/>
      <c r="AX26" s="251"/>
      <c r="AY26" s="251"/>
      <c r="AZ26" s="251"/>
      <c r="BA26" s="251"/>
      <c r="BB26" s="254"/>
      <c r="BC26" s="255"/>
      <c r="BD26" s="258"/>
      <c r="BE26" s="251"/>
      <c r="BF26" s="251"/>
      <c r="BG26" s="251"/>
      <c r="BH26" s="251"/>
      <c r="BI26" s="251"/>
      <c r="BJ26" s="251"/>
      <c r="BK26" s="251"/>
      <c r="BL26" s="251"/>
      <c r="BM26" s="251"/>
      <c r="BN26" s="251"/>
      <c r="BO26" s="251"/>
      <c r="BP26" s="251"/>
      <c r="BQ26" s="251"/>
      <c r="BR26" s="251"/>
      <c r="BS26" s="251"/>
      <c r="BT26" s="251"/>
      <c r="BU26" s="251"/>
      <c r="BV26" s="251"/>
      <c r="BW26" s="251"/>
      <c r="BX26" s="255"/>
      <c r="BY26" s="258"/>
      <c r="BZ26" s="258"/>
      <c r="CA26" s="258"/>
      <c r="CB26" s="251"/>
      <c r="CC26" s="257"/>
      <c r="CD26" s="259"/>
      <c r="CE26" s="260" t="str">
        <f t="shared" si="1"/>
        <v/>
      </c>
      <c r="CF26" s="251"/>
      <c r="CG26" s="258"/>
      <c r="CH26" s="255"/>
      <c r="CI26" s="251"/>
      <c r="CJ26" s="259"/>
      <c r="CK26" s="259"/>
      <c r="CL26" s="260" t="str">
        <f t="shared" si="2"/>
        <v/>
      </c>
      <c r="CM26" s="251"/>
      <c r="CN26" s="258"/>
      <c r="CO26" s="255"/>
      <c r="CP26" s="251"/>
      <c r="CQ26" s="261"/>
      <c r="CR26" s="261"/>
      <c r="CS26" s="260" t="str">
        <f t="shared" si="3"/>
        <v/>
      </c>
      <c r="CT26" s="251"/>
      <c r="CU26" s="260" t="str">
        <f t="shared" si="4"/>
        <v/>
      </c>
      <c r="CV26" s="251"/>
      <c r="CW26" s="251"/>
      <c r="CX26" s="251"/>
      <c r="CY26" s="259"/>
      <c r="CZ26" s="251"/>
      <c r="DA26" s="251"/>
      <c r="DB26" s="251"/>
      <c r="DC26" s="255"/>
      <c r="DD26" s="251"/>
      <c r="DE26" s="251"/>
      <c r="DF26" s="251"/>
      <c r="DG26" s="251"/>
      <c r="DH26" s="251"/>
      <c r="DI26" s="251"/>
      <c r="DJ26" s="251"/>
      <c r="DK26" s="251"/>
      <c r="DL26" s="251"/>
      <c r="DM26" s="251"/>
      <c r="DN26" s="251"/>
      <c r="DO26" s="258"/>
      <c r="DP26" s="251"/>
      <c r="DQ26" s="251"/>
      <c r="DR26" s="251"/>
      <c r="DS26" s="251"/>
      <c r="DT26" s="251"/>
      <c r="DU26" s="251"/>
      <c r="DV26" s="251"/>
      <c r="DW26" s="251"/>
      <c r="DX26" s="251"/>
      <c r="DY26" s="262"/>
      <c r="DZ26" s="220"/>
    </row>
    <row r="27" spans="1:130" s="263" customFormat="1" ht="15.75" customHeight="1" x14ac:dyDescent="0.2">
      <c r="A27" s="250"/>
      <c r="B27" s="251"/>
      <c r="C27" s="252"/>
      <c r="D27" s="251"/>
      <c r="E27" s="251"/>
      <c r="F27" s="251"/>
      <c r="G27" s="253" t="str">
        <f t="shared" si="0"/>
        <v/>
      </c>
      <c r="H27" s="251"/>
      <c r="I27" s="254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5"/>
      <c r="AC27" s="256"/>
      <c r="AD27" s="256"/>
      <c r="AE27" s="257"/>
      <c r="AF27" s="256"/>
      <c r="AG27" s="254"/>
      <c r="AH27" s="254"/>
      <c r="AI27" s="257"/>
      <c r="AJ27" s="258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1"/>
      <c r="AW27" s="251"/>
      <c r="AX27" s="251"/>
      <c r="AY27" s="251"/>
      <c r="AZ27" s="251"/>
      <c r="BA27" s="251"/>
      <c r="BB27" s="254"/>
      <c r="BC27" s="255"/>
      <c r="BD27" s="258"/>
      <c r="BE27" s="251"/>
      <c r="BF27" s="251"/>
      <c r="BG27" s="251"/>
      <c r="BH27" s="251"/>
      <c r="BI27" s="251"/>
      <c r="BJ27" s="251"/>
      <c r="BK27" s="251"/>
      <c r="BL27" s="251"/>
      <c r="BM27" s="251"/>
      <c r="BN27" s="251"/>
      <c r="BO27" s="251"/>
      <c r="BP27" s="251"/>
      <c r="BQ27" s="251"/>
      <c r="BR27" s="251"/>
      <c r="BS27" s="251"/>
      <c r="BT27" s="251"/>
      <c r="BU27" s="251"/>
      <c r="BV27" s="251"/>
      <c r="BW27" s="251"/>
      <c r="BX27" s="255"/>
      <c r="BY27" s="258"/>
      <c r="BZ27" s="258"/>
      <c r="CA27" s="258"/>
      <c r="CB27" s="251"/>
      <c r="CC27" s="257"/>
      <c r="CD27" s="259"/>
      <c r="CE27" s="260" t="str">
        <f t="shared" si="1"/>
        <v/>
      </c>
      <c r="CF27" s="251"/>
      <c r="CG27" s="258"/>
      <c r="CH27" s="255"/>
      <c r="CI27" s="251"/>
      <c r="CJ27" s="259"/>
      <c r="CK27" s="259"/>
      <c r="CL27" s="260" t="str">
        <f t="shared" si="2"/>
        <v/>
      </c>
      <c r="CM27" s="251"/>
      <c r="CN27" s="258"/>
      <c r="CO27" s="255"/>
      <c r="CP27" s="251"/>
      <c r="CQ27" s="261"/>
      <c r="CR27" s="261"/>
      <c r="CS27" s="260" t="str">
        <f t="shared" si="3"/>
        <v/>
      </c>
      <c r="CT27" s="251"/>
      <c r="CU27" s="260" t="str">
        <f t="shared" si="4"/>
        <v/>
      </c>
      <c r="CV27" s="251"/>
      <c r="CW27" s="251"/>
      <c r="CX27" s="251"/>
      <c r="CY27" s="259"/>
      <c r="CZ27" s="251"/>
      <c r="DA27" s="251"/>
      <c r="DB27" s="251"/>
      <c r="DC27" s="255"/>
      <c r="DD27" s="251"/>
      <c r="DE27" s="251"/>
      <c r="DF27" s="251"/>
      <c r="DG27" s="251"/>
      <c r="DH27" s="251"/>
      <c r="DI27" s="251"/>
      <c r="DJ27" s="251"/>
      <c r="DK27" s="251"/>
      <c r="DL27" s="251"/>
      <c r="DM27" s="251"/>
      <c r="DN27" s="251"/>
      <c r="DO27" s="258"/>
      <c r="DP27" s="251"/>
      <c r="DQ27" s="251"/>
      <c r="DR27" s="251"/>
      <c r="DS27" s="251"/>
      <c r="DT27" s="251"/>
      <c r="DU27" s="251"/>
      <c r="DV27" s="251"/>
      <c r="DW27" s="251"/>
      <c r="DX27" s="251"/>
      <c r="DY27" s="262"/>
      <c r="DZ27" s="220"/>
    </row>
    <row r="28" spans="1:130" s="263" customFormat="1" ht="15.75" customHeight="1" x14ac:dyDescent="0.2">
      <c r="A28" s="250"/>
      <c r="B28" s="251"/>
      <c r="C28" s="252"/>
      <c r="D28" s="251"/>
      <c r="E28" s="251"/>
      <c r="F28" s="251"/>
      <c r="G28" s="253" t="str">
        <f t="shared" si="0"/>
        <v/>
      </c>
      <c r="H28" s="251"/>
      <c r="I28" s="254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5"/>
      <c r="AC28" s="256"/>
      <c r="AD28" s="256"/>
      <c r="AE28" s="257"/>
      <c r="AF28" s="256"/>
      <c r="AG28" s="254"/>
      <c r="AH28" s="254"/>
      <c r="AI28" s="257"/>
      <c r="AJ28" s="258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4"/>
      <c r="BC28" s="255"/>
      <c r="BD28" s="258"/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5"/>
      <c r="BY28" s="258"/>
      <c r="BZ28" s="258"/>
      <c r="CA28" s="258"/>
      <c r="CB28" s="251"/>
      <c r="CC28" s="257"/>
      <c r="CD28" s="259"/>
      <c r="CE28" s="260" t="str">
        <f t="shared" si="1"/>
        <v/>
      </c>
      <c r="CF28" s="251"/>
      <c r="CG28" s="258"/>
      <c r="CH28" s="255"/>
      <c r="CI28" s="251"/>
      <c r="CJ28" s="259"/>
      <c r="CK28" s="259"/>
      <c r="CL28" s="260" t="str">
        <f t="shared" si="2"/>
        <v/>
      </c>
      <c r="CM28" s="251"/>
      <c r="CN28" s="258"/>
      <c r="CO28" s="255"/>
      <c r="CP28" s="251"/>
      <c r="CQ28" s="261"/>
      <c r="CR28" s="261"/>
      <c r="CS28" s="260" t="str">
        <f t="shared" si="3"/>
        <v/>
      </c>
      <c r="CT28" s="251"/>
      <c r="CU28" s="260" t="str">
        <f t="shared" si="4"/>
        <v/>
      </c>
      <c r="CV28" s="251"/>
      <c r="CW28" s="251"/>
      <c r="CX28" s="251"/>
      <c r="CY28" s="259"/>
      <c r="CZ28" s="251"/>
      <c r="DA28" s="251"/>
      <c r="DB28" s="251"/>
      <c r="DC28" s="255"/>
      <c r="DD28" s="251"/>
      <c r="DE28" s="251"/>
      <c r="DF28" s="251"/>
      <c r="DG28" s="251"/>
      <c r="DH28" s="251"/>
      <c r="DI28" s="251"/>
      <c r="DJ28" s="251"/>
      <c r="DK28" s="251"/>
      <c r="DL28" s="251"/>
      <c r="DM28" s="251"/>
      <c r="DN28" s="251"/>
      <c r="DO28" s="258"/>
      <c r="DP28" s="251"/>
      <c r="DQ28" s="251"/>
      <c r="DR28" s="251"/>
      <c r="DS28" s="251"/>
      <c r="DT28" s="251"/>
      <c r="DU28" s="251"/>
      <c r="DV28" s="251"/>
      <c r="DW28" s="251"/>
      <c r="DX28" s="251"/>
      <c r="DY28" s="262"/>
      <c r="DZ28" s="220"/>
    </row>
    <row r="29" spans="1:130" s="263" customFormat="1" ht="15.75" customHeight="1" x14ac:dyDescent="0.2">
      <c r="A29" s="250"/>
      <c r="B29" s="251"/>
      <c r="C29" s="252"/>
      <c r="D29" s="251"/>
      <c r="E29" s="251"/>
      <c r="F29" s="251"/>
      <c r="G29" s="253" t="str">
        <f t="shared" si="0"/>
        <v/>
      </c>
      <c r="H29" s="251"/>
      <c r="I29" s="254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5"/>
      <c r="AC29" s="256"/>
      <c r="AD29" s="256"/>
      <c r="AE29" s="257"/>
      <c r="AF29" s="256"/>
      <c r="AG29" s="254"/>
      <c r="AH29" s="254"/>
      <c r="AI29" s="257"/>
      <c r="AJ29" s="258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1"/>
      <c r="AW29" s="251"/>
      <c r="AX29" s="251"/>
      <c r="AY29" s="251"/>
      <c r="AZ29" s="251"/>
      <c r="BA29" s="251"/>
      <c r="BB29" s="254"/>
      <c r="BC29" s="255"/>
      <c r="BD29" s="258"/>
      <c r="BE29" s="251"/>
      <c r="BF29" s="251"/>
      <c r="BG29" s="251"/>
      <c r="BH29" s="251"/>
      <c r="BI29" s="251"/>
      <c r="BJ29" s="251"/>
      <c r="BK29" s="251"/>
      <c r="BL29" s="251"/>
      <c r="BM29" s="251"/>
      <c r="BN29" s="251"/>
      <c r="BO29" s="251"/>
      <c r="BP29" s="251"/>
      <c r="BQ29" s="251"/>
      <c r="BR29" s="251"/>
      <c r="BS29" s="251"/>
      <c r="BT29" s="251"/>
      <c r="BU29" s="251"/>
      <c r="BV29" s="251"/>
      <c r="BW29" s="251"/>
      <c r="BX29" s="255"/>
      <c r="BY29" s="258"/>
      <c r="BZ29" s="258"/>
      <c r="CA29" s="258"/>
      <c r="CB29" s="251"/>
      <c r="CC29" s="257"/>
      <c r="CD29" s="259"/>
      <c r="CE29" s="260" t="str">
        <f t="shared" si="1"/>
        <v/>
      </c>
      <c r="CF29" s="251"/>
      <c r="CG29" s="258"/>
      <c r="CH29" s="258"/>
      <c r="CI29" s="251"/>
      <c r="CJ29" s="257"/>
      <c r="CK29" s="259"/>
      <c r="CL29" s="260" t="str">
        <f t="shared" si="2"/>
        <v/>
      </c>
      <c r="CM29" s="251"/>
      <c r="CN29" s="258"/>
      <c r="CO29" s="255"/>
      <c r="CP29" s="251"/>
      <c r="CQ29" s="261"/>
      <c r="CR29" s="261"/>
      <c r="CS29" s="260" t="str">
        <f t="shared" si="3"/>
        <v/>
      </c>
      <c r="CT29" s="251"/>
      <c r="CU29" s="260" t="str">
        <f t="shared" si="4"/>
        <v/>
      </c>
      <c r="CV29" s="251"/>
      <c r="CW29" s="251"/>
      <c r="CX29" s="251"/>
      <c r="CY29" s="259"/>
      <c r="CZ29" s="251"/>
      <c r="DA29" s="251"/>
      <c r="DB29" s="251"/>
      <c r="DC29" s="255"/>
      <c r="DD29" s="251"/>
      <c r="DE29" s="251"/>
      <c r="DF29" s="251"/>
      <c r="DG29" s="251"/>
      <c r="DH29" s="251"/>
      <c r="DI29" s="251"/>
      <c r="DJ29" s="251"/>
      <c r="DK29" s="251"/>
      <c r="DL29" s="251"/>
      <c r="DM29" s="251"/>
      <c r="DN29" s="251"/>
      <c r="DO29" s="258"/>
      <c r="DP29" s="251"/>
      <c r="DQ29" s="251"/>
      <c r="DR29" s="251"/>
      <c r="DS29" s="251"/>
      <c r="DT29" s="251"/>
      <c r="DU29" s="251"/>
      <c r="DV29" s="251"/>
      <c r="DW29" s="251"/>
      <c r="DX29" s="251"/>
      <c r="DY29" s="262"/>
      <c r="DZ29" s="220"/>
    </row>
    <row r="30" spans="1:130" s="263" customFormat="1" ht="15.75" customHeight="1" x14ac:dyDescent="0.2">
      <c r="A30" s="250"/>
      <c r="B30" s="251"/>
      <c r="C30" s="252"/>
      <c r="D30" s="251"/>
      <c r="E30" s="251"/>
      <c r="F30" s="251"/>
      <c r="G30" s="253" t="str">
        <f t="shared" si="0"/>
        <v/>
      </c>
      <c r="H30" s="251"/>
      <c r="I30" s="254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5"/>
      <c r="AC30" s="256"/>
      <c r="AD30" s="256"/>
      <c r="AE30" s="257"/>
      <c r="AF30" s="256"/>
      <c r="AG30" s="254"/>
      <c r="AH30" s="254"/>
      <c r="AI30" s="257"/>
      <c r="AJ30" s="258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4"/>
      <c r="BC30" s="255"/>
      <c r="BD30" s="258"/>
      <c r="BE30" s="251"/>
      <c r="BF30" s="251"/>
      <c r="BG30" s="251"/>
      <c r="BH30" s="251"/>
      <c r="BI30" s="251"/>
      <c r="BJ30" s="251"/>
      <c r="BK30" s="251"/>
      <c r="BL30" s="251"/>
      <c r="BM30" s="251"/>
      <c r="BN30" s="251"/>
      <c r="BO30" s="251"/>
      <c r="BP30" s="251"/>
      <c r="BQ30" s="251"/>
      <c r="BR30" s="251"/>
      <c r="BS30" s="251"/>
      <c r="BT30" s="251"/>
      <c r="BU30" s="251"/>
      <c r="BV30" s="251"/>
      <c r="BW30" s="251"/>
      <c r="BX30" s="255"/>
      <c r="BY30" s="258"/>
      <c r="BZ30" s="258"/>
      <c r="CA30" s="258"/>
      <c r="CB30" s="251"/>
      <c r="CC30" s="257"/>
      <c r="CD30" s="259"/>
      <c r="CE30" s="260" t="str">
        <f t="shared" si="1"/>
        <v/>
      </c>
      <c r="CF30" s="251"/>
      <c r="CG30" s="258"/>
      <c r="CH30" s="255"/>
      <c r="CI30" s="251"/>
      <c r="CJ30" s="259"/>
      <c r="CK30" s="259"/>
      <c r="CL30" s="260" t="str">
        <f t="shared" si="2"/>
        <v/>
      </c>
      <c r="CM30" s="251"/>
      <c r="CN30" s="258"/>
      <c r="CO30" s="255"/>
      <c r="CP30" s="251"/>
      <c r="CQ30" s="261"/>
      <c r="CR30" s="261"/>
      <c r="CS30" s="260" t="str">
        <f t="shared" si="3"/>
        <v/>
      </c>
      <c r="CT30" s="251"/>
      <c r="CU30" s="260" t="str">
        <f t="shared" si="4"/>
        <v/>
      </c>
      <c r="CV30" s="251"/>
      <c r="CW30" s="251"/>
      <c r="CX30" s="251"/>
      <c r="CY30" s="259"/>
      <c r="CZ30" s="251"/>
      <c r="DA30" s="251"/>
      <c r="DB30" s="251"/>
      <c r="DC30" s="255"/>
      <c r="DD30" s="251"/>
      <c r="DE30" s="251"/>
      <c r="DF30" s="251"/>
      <c r="DG30" s="251"/>
      <c r="DH30" s="251"/>
      <c r="DI30" s="251"/>
      <c r="DJ30" s="251"/>
      <c r="DK30" s="251"/>
      <c r="DL30" s="251"/>
      <c r="DM30" s="251"/>
      <c r="DN30" s="251"/>
      <c r="DO30" s="258"/>
      <c r="DP30" s="251"/>
      <c r="DQ30" s="251"/>
      <c r="DR30" s="251"/>
      <c r="DS30" s="251"/>
      <c r="DT30" s="251"/>
      <c r="DU30" s="251"/>
      <c r="DV30" s="251"/>
      <c r="DW30" s="251"/>
      <c r="DX30" s="251"/>
      <c r="DY30" s="262"/>
      <c r="DZ30" s="220"/>
    </row>
    <row r="31" spans="1:130" s="263" customFormat="1" ht="15.75" customHeight="1" x14ac:dyDescent="0.2">
      <c r="A31" s="250"/>
      <c r="B31" s="251"/>
      <c r="C31" s="252"/>
      <c r="D31" s="251"/>
      <c r="E31" s="251"/>
      <c r="F31" s="251"/>
      <c r="G31" s="253" t="str">
        <f t="shared" si="0"/>
        <v/>
      </c>
      <c r="H31" s="251"/>
      <c r="I31" s="254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5"/>
      <c r="AC31" s="256"/>
      <c r="AD31" s="256"/>
      <c r="AE31" s="257"/>
      <c r="AF31" s="256"/>
      <c r="AG31" s="254"/>
      <c r="AH31" s="254"/>
      <c r="AI31" s="257"/>
      <c r="AJ31" s="258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4"/>
      <c r="BC31" s="255"/>
      <c r="BD31" s="258"/>
      <c r="BE31" s="251"/>
      <c r="BF31" s="251"/>
      <c r="BG31" s="251"/>
      <c r="BH31" s="251"/>
      <c r="BI31" s="251"/>
      <c r="BJ31" s="251"/>
      <c r="BK31" s="251"/>
      <c r="BL31" s="251"/>
      <c r="BM31" s="251"/>
      <c r="BN31" s="251"/>
      <c r="BO31" s="251"/>
      <c r="BP31" s="251"/>
      <c r="BQ31" s="251"/>
      <c r="BR31" s="251"/>
      <c r="BS31" s="251"/>
      <c r="BT31" s="251"/>
      <c r="BU31" s="251"/>
      <c r="BV31" s="251"/>
      <c r="BW31" s="251"/>
      <c r="BX31" s="255"/>
      <c r="BY31" s="258"/>
      <c r="BZ31" s="258"/>
      <c r="CA31" s="258"/>
      <c r="CB31" s="251"/>
      <c r="CC31" s="257"/>
      <c r="CD31" s="259"/>
      <c r="CE31" s="260" t="str">
        <f t="shared" si="1"/>
        <v/>
      </c>
      <c r="CF31" s="251"/>
      <c r="CG31" s="258"/>
      <c r="CH31" s="255"/>
      <c r="CI31" s="251"/>
      <c r="CJ31" s="259"/>
      <c r="CK31" s="259"/>
      <c r="CL31" s="260" t="str">
        <f t="shared" si="2"/>
        <v/>
      </c>
      <c r="CM31" s="251"/>
      <c r="CN31" s="258"/>
      <c r="CO31" s="255"/>
      <c r="CP31" s="251"/>
      <c r="CQ31" s="261"/>
      <c r="CR31" s="261"/>
      <c r="CS31" s="260" t="str">
        <f t="shared" si="3"/>
        <v/>
      </c>
      <c r="CT31" s="251"/>
      <c r="CU31" s="260" t="str">
        <f t="shared" si="4"/>
        <v/>
      </c>
      <c r="CV31" s="251"/>
      <c r="CW31" s="251"/>
      <c r="CX31" s="251"/>
      <c r="CY31" s="259"/>
      <c r="CZ31" s="251"/>
      <c r="DA31" s="251"/>
      <c r="DB31" s="251"/>
      <c r="DC31" s="255"/>
      <c r="DD31" s="251"/>
      <c r="DE31" s="251"/>
      <c r="DF31" s="251"/>
      <c r="DG31" s="251"/>
      <c r="DH31" s="251"/>
      <c r="DI31" s="251"/>
      <c r="DJ31" s="251"/>
      <c r="DK31" s="251"/>
      <c r="DL31" s="251"/>
      <c r="DM31" s="251"/>
      <c r="DN31" s="251"/>
      <c r="DO31" s="258"/>
      <c r="DP31" s="251"/>
      <c r="DQ31" s="251"/>
      <c r="DR31" s="251"/>
      <c r="DS31" s="251"/>
      <c r="DT31" s="251"/>
      <c r="DU31" s="251"/>
      <c r="DV31" s="251"/>
      <c r="DW31" s="251"/>
      <c r="DX31" s="251"/>
      <c r="DY31" s="262"/>
      <c r="DZ31" s="220"/>
    </row>
    <row r="32" spans="1:130" s="263" customFormat="1" ht="15.75" customHeight="1" x14ac:dyDescent="0.2">
      <c r="A32" s="250"/>
      <c r="B32" s="251"/>
      <c r="C32" s="252"/>
      <c r="D32" s="251"/>
      <c r="E32" s="251"/>
      <c r="F32" s="251"/>
      <c r="G32" s="253" t="str">
        <f t="shared" si="0"/>
        <v/>
      </c>
      <c r="H32" s="251"/>
      <c r="I32" s="254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5"/>
      <c r="AC32" s="256"/>
      <c r="AD32" s="256"/>
      <c r="AE32" s="257"/>
      <c r="AF32" s="256"/>
      <c r="AG32" s="254"/>
      <c r="AH32" s="254"/>
      <c r="AI32" s="257"/>
      <c r="AJ32" s="258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4"/>
      <c r="BC32" s="255"/>
      <c r="BD32" s="258"/>
      <c r="BE32" s="251"/>
      <c r="BF32" s="251"/>
      <c r="BG32" s="251"/>
      <c r="BH32" s="251"/>
      <c r="BI32" s="251"/>
      <c r="BJ32" s="251"/>
      <c r="BK32" s="251"/>
      <c r="BL32" s="251"/>
      <c r="BM32" s="251"/>
      <c r="BN32" s="251"/>
      <c r="BO32" s="251"/>
      <c r="BP32" s="251"/>
      <c r="BQ32" s="251"/>
      <c r="BR32" s="251"/>
      <c r="BS32" s="251"/>
      <c r="BT32" s="251"/>
      <c r="BU32" s="251"/>
      <c r="BV32" s="251"/>
      <c r="BW32" s="251"/>
      <c r="BX32" s="255"/>
      <c r="BY32" s="258"/>
      <c r="BZ32" s="258"/>
      <c r="CA32" s="258"/>
      <c r="CB32" s="251"/>
      <c r="CC32" s="257"/>
      <c r="CD32" s="259"/>
      <c r="CE32" s="260" t="str">
        <f t="shared" si="1"/>
        <v/>
      </c>
      <c r="CF32" s="251"/>
      <c r="CG32" s="258"/>
      <c r="CH32" s="255"/>
      <c r="CI32" s="251"/>
      <c r="CJ32" s="259"/>
      <c r="CK32" s="259"/>
      <c r="CL32" s="260" t="str">
        <f t="shared" si="2"/>
        <v/>
      </c>
      <c r="CM32" s="251"/>
      <c r="CN32" s="258"/>
      <c r="CO32" s="255"/>
      <c r="CP32" s="251"/>
      <c r="CQ32" s="261"/>
      <c r="CR32" s="261"/>
      <c r="CS32" s="260" t="str">
        <f t="shared" si="3"/>
        <v/>
      </c>
      <c r="CT32" s="251"/>
      <c r="CU32" s="260" t="str">
        <f t="shared" si="4"/>
        <v/>
      </c>
      <c r="CV32" s="251"/>
      <c r="CW32" s="251"/>
      <c r="CX32" s="251"/>
      <c r="CY32" s="259"/>
      <c r="CZ32" s="251"/>
      <c r="DA32" s="251"/>
      <c r="DB32" s="251"/>
      <c r="DC32" s="255"/>
      <c r="DD32" s="251"/>
      <c r="DE32" s="251"/>
      <c r="DF32" s="251"/>
      <c r="DG32" s="251"/>
      <c r="DH32" s="251"/>
      <c r="DI32" s="251"/>
      <c r="DJ32" s="251"/>
      <c r="DK32" s="251"/>
      <c r="DL32" s="251"/>
      <c r="DM32" s="251"/>
      <c r="DN32" s="251"/>
      <c r="DO32" s="258"/>
      <c r="DP32" s="251"/>
      <c r="DQ32" s="251"/>
      <c r="DR32" s="251"/>
      <c r="DS32" s="251"/>
      <c r="DT32" s="251"/>
      <c r="DU32" s="251"/>
      <c r="DV32" s="251"/>
      <c r="DW32" s="251"/>
      <c r="DX32" s="251"/>
      <c r="DY32" s="262"/>
      <c r="DZ32" s="220"/>
    </row>
    <row r="33" spans="1:130" s="263" customFormat="1" ht="15.75" customHeight="1" x14ac:dyDescent="0.2">
      <c r="A33" s="250"/>
      <c r="B33" s="251"/>
      <c r="C33" s="252"/>
      <c r="D33" s="251"/>
      <c r="E33" s="251"/>
      <c r="F33" s="251"/>
      <c r="G33" s="253" t="str">
        <f t="shared" si="0"/>
        <v/>
      </c>
      <c r="H33" s="251"/>
      <c r="I33" s="254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5"/>
      <c r="AC33" s="256"/>
      <c r="AD33" s="256"/>
      <c r="AE33" s="257"/>
      <c r="AF33" s="256"/>
      <c r="AG33" s="254"/>
      <c r="AH33" s="254"/>
      <c r="AI33" s="259"/>
      <c r="AJ33" s="258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4"/>
      <c r="BC33" s="255"/>
      <c r="BD33" s="258"/>
      <c r="BE33" s="251"/>
      <c r="BF33" s="251"/>
      <c r="BG33" s="251"/>
      <c r="BH33" s="251"/>
      <c r="BI33" s="251"/>
      <c r="BJ33" s="251"/>
      <c r="BK33" s="251"/>
      <c r="BL33" s="251"/>
      <c r="BM33" s="251"/>
      <c r="BN33" s="251"/>
      <c r="BO33" s="251"/>
      <c r="BP33" s="251"/>
      <c r="BQ33" s="251"/>
      <c r="BR33" s="251"/>
      <c r="BS33" s="251"/>
      <c r="BT33" s="251"/>
      <c r="BU33" s="251"/>
      <c r="BV33" s="251"/>
      <c r="BW33" s="251"/>
      <c r="BX33" s="255"/>
      <c r="BY33" s="258"/>
      <c r="BZ33" s="258"/>
      <c r="CA33" s="258"/>
      <c r="CB33" s="251"/>
      <c r="CC33" s="259"/>
      <c r="CD33" s="259"/>
      <c r="CE33" s="260" t="str">
        <f t="shared" si="1"/>
        <v/>
      </c>
      <c r="CF33" s="251"/>
      <c r="CG33" s="258"/>
      <c r="CH33" s="255"/>
      <c r="CI33" s="251"/>
      <c r="CJ33" s="259"/>
      <c r="CK33" s="259"/>
      <c r="CL33" s="260" t="str">
        <f t="shared" si="2"/>
        <v/>
      </c>
      <c r="CM33" s="251"/>
      <c r="CN33" s="258"/>
      <c r="CO33" s="255"/>
      <c r="CP33" s="251"/>
      <c r="CQ33" s="261"/>
      <c r="CR33" s="261"/>
      <c r="CS33" s="260" t="str">
        <f t="shared" si="3"/>
        <v/>
      </c>
      <c r="CT33" s="251"/>
      <c r="CU33" s="260" t="str">
        <f t="shared" si="4"/>
        <v/>
      </c>
      <c r="CV33" s="251"/>
      <c r="CW33" s="251"/>
      <c r="CX33" s="251"/>
      <c r="CY33" s="259"/>
      <c r="CZ33" s="251"/>
      <c r="DA33" s="251"/>
      <c r="DB33" s="251"/>
      <c r="DC33" s="255"/>
      <c r="DD33" s="251"/>
      <c r="DE33" s="251"/>
      <c r="DF33" s="251"/>
      <c r="DG33" s="251"/>
      <c r="DH33" s="251"/>
      <c r="DI33" s="251"/>
      <c r="DJ33" s="251"/>
      <c r="DK33" s="251"/>
      <c r="DL33" s="251"/>
      <c r="DM33" s="251"/>
      <c r="DN33" s="251"/>
      <c r="DO33" s="258"/>
      <c r="DP33" s="251"/>
      <c r="DQ33" s="251"/>
      <c r="DR33" s="251"/>
      <c r="DS33" s="251"/>
      <c r="DT33" s="251"/>
      <c r="DU33" s="251"/>
      <c r="DV33" s="251"/>
      <c r="DW33" s="251"/>
      <c r="DX33" s="251"/>
      <c r="DY33" s="262"/>
      <c r="DZ33" s="220"/>
    </row>
    <row r="34" spans="1:130" s="263" customFormat="1" ht="15.75" customHeight="1" x14ac:dyDescent="0.2">
      <c r="A34" s="250"/>
      <c r="B34" s="251"/>
      <c r="C34" s="252"/>
      <c r="D34" s="251"/>
      <c r="E34" s="251"/>
      <c r="F34" s="251"/>
      <c r="G34" s="253" t="str">
        <f t="shared" si="0"/>
        <v/>
      </c>
      <c r="H34" s="251"/>
      <c r="I34" s="254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5"/>
      <c r="AC34" s="256"/>
      <c r="AD34" s="256"/>
      <c r="AE34" s="257"/>
      <c r="AF34" s="256"/>
      <c r="AG34" s="254"/>
      <c r="AH34" s="254"/>
      <c r="AI34" s="259"/>
      <c r="AJ34" s="258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4"/>
      <c r="BC34" s="255"/>
      <c r="BD34" s="258"/>
      <c r="BE34" s="251"/>
      <c r="BF34" s="251"/>
      <c r="BG34" s="251"/>
      <c r="BH34" s="251"/>
      <c r="BI34" s="251"/>
      <c r="BJ34" s="251"/>
      <c r="BK34" s="251"/>
      <c r="BL34" s="251"/>
      <c r="BM34" s="251"/>
      <c r="BN34" s="251"/>
      <c r="BO34" s="251"/>
      <c r="BP34" s="251"/>
      <c r="BQ34" s="251"/>
      <c r="BR34" s="251"/>
      <c r="BS34" s="251"/>
      <c r="BT34" s="251"/>
      <c r="BU34" s="251"/>
      <c r="BV34" s="251"/>
      <c r="BW34" s="251"/>
      <c r="BX34" s="255"/>
      <c r="BY34" s="258"/>
      <c r="BZ34" s="258"/>
      <c r="CA34" s="258"/>
      <c r="CB34" s="251"/>
      <c r="CC34" s="259"/>
      <c r="CD34" s="259"/>
      <c r="CE34" s="260" t="str">
        <f t="shared" si="1"/>
        <v/>
      </c>
      <c r="CF34" s="251"/>
      <c r="CG34" s="258"/>
      <c r="CH34" s="255"/>
      <c r="CI34" s="251"/>
      <c r="CJ34" s="259"/>
      <c r="CK34" s="259"/>
      <c r="CL34" s="260" t="str">
        <f t="shared" si="2"/>
        <v/>
      </c>
      <c r="CM34" s="251"/>
      <c r="CN34" s="258"/>
      <c r="CO34" s="255"/>
      <c r="CP34" s="251"/>
      <c r="CQ34" s="261"/>
      <c r="CR34" s="261"/>
      <c r="CS34" s="260" t="str">
        <f t="shared" si="3"/>
        <v/>
      </c>
      <c r="CT34" s="251"/>
      <c r="CU34" s="260" t="str">
        <f t="shared" si="4"/>
        <v/>
      </c>
      <c r="CV34" s="251"/>
      <c r="CW34" s="251"/>
      <c r="CX34" s="251"/>
      <c r="CY34" s="259"/>
      <c r="CZ34" s="251"/>
      <c r="DA34" s="251"/>
      <c r="DB34" s="251"/>
      <c r="DC34" s="255"/>
      <c r="DD34" s="251"/>
      <c r="DE34" s="251"/>
      <c r="DF34" s="251"/>
      <c r="DG34" s="251"/>
      <c r="DH34" s="251"/>
      <c r="DI34" s="251"/>
      <c r="DJ34" s="251"/>
      <c r="DK34" s="251"/>
      <c r="DL34" s="251"/>
      <c r="DM34" s="251"/>
      <c r="DN34" s="251"/>
      <c r="DO34" s="258"/>
      <c r="DP34" s="251"/>
      <c r="DQ34" s="251"/>
      <c r="DR34" s="251"/>
      <c r="DS34" s="251"/>
      <c r="DT34" s="251"/>
      <c r="DU34" s="251"/>
      <c r="DV34" s="251"/>
      <c r="DW34" s="251"/>
      <c r="DX34" s="251"/>
      <c r="DY34" s="262"/>
      <c r="DZ34" s="220"/>
    </row>
    <row r="35" spans="1:130" s="263" customFormat="1" ht="15.75" customHeight="1" x14ac:dyDescent="0.2">
      <c r="A35" s="250"/>
      <c r="B35" s="251"/>
      <c r="C35" s="252"/>
      <c r="D35" s="251"/>
      <c r="E35" s="251"/>
      <c r="F35" s="251"/>
      <c r="G35" s="253" t="str">
        <f t="shared" si="0"/>
        <v/>
      </c>
      <c r="H35" s="251"/>
      <c r="I35" s="254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5"/>
      <c r="AC35" s="256"/>
      <c r="AD35" s="256"/>
      <c r="AE35" s="257"/>
      <c r="AF35" s="256"/>
      <c r="AG35" s="254"/>
      <c r="AH35" s="254"/>
      <c r="AI35" s="259"/>
      <c r="AJ35" s="258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4"/>
      <c r="BC35" s="255"/>
      <c r="BD35" s="258"/>
      <c r="BE35" s="251"/>
      <c r="BF35" s="251"/>
      <c r="BG35" s="251"/>
      <c r="BH35" s="251"/>
      <c r="BI35" s="251"/>
      <c r="BJ35" s="251"/>
      <c r="BK35" s="251"/>
      <c r="BL35" s="251"/>
      <c r="BM35" s="251"/>
      <c r="BN35" s="251"/>
      <c r="BO35" s="251"/>
      <c r="BP35" s="251"/>
      <c r="BQ35" s="251"/>
      <c r="BR35" s="251"/>
      <c r="BS35" s="251"/>
      <c r="BT35" s="251"/>
      <c r="BU35" s="251"/>
      <c r="BV35" s="251"/>
      <c r="BW35" s="251"/>
      <c r="BX35" s="255"/>
      <c r="BY35" s="258"/>
      <c r="BZ35" s="258"/>
      <c r="CA35" s="258"/>
      <c r="CB35" s="251"/>
      <c r="CC35" s="259"/>
      <c r="CD35" s="259"/>
      <c r="CE35" s="260" t="str">
        <f t="shared" si="1"/>
        <v/>
      </c>
      <c r="CF35" s="251"/>
      <c r="CG35" s="258"/>
      <c r="CH35" s="255"/>
      <c r="CI35" s="251"/>
      <c r="CJ35" s="259"/>
      <c r="CK35" s="259"/>
      <c r="CL35" s="260" t="str">
        <f t="shared" si="2"/>
        <v/>
      </c>
      <c r="CM35" s="251"/>
      <c r="CN35" s="258"/>
      <c r="CO35" s="255"/>
      <c r="CP35" s="251"/>
      <c r="CQ35" s="261"/>
      <c r="CR35" s="261"/>
      <c r="CS35" s="260" t="str">
        <f t="shared" si="3"/>
        <v/>
      </c>
      <c r="CT35" s="251"/>
      <c r="CU35" s="260" t="str">
        <f t="shared" si="4"/>
        <v/>
      </c>
      <c r="CV35" s="251"/>
      <c r="CW35" s="251"/>
      <c r="CX35" s="251"/>
      <c r="CY35" s="259"/>
      <c r="CZ35" s="251"/>
      <c r="DA35" s="251"/>
      <c r="DB35" s="251"/>
      <c r="DC35" s="255"/>
      <c r="DD35" s="251"/>
      <c r="DE35" s="251"/>
      <c r="DF35" s="251"/>
      <c r="DG35" s="251"/>
      <c r="DH35" s="251"/>
      <c r="DI35" s="251"/>
      <c r="DJ35" s="251"/>
      <c r="DK35" s="251"/>
      <c r="DL35" s="251"/>
      <c r="DM35" s="251"/>
      <c r="DN35" s="251"/>
      <c r="DO35" s="258"/>
      <c r="DP35" s="251"/>
      <c r="DQ35" s="251"/>
      <c r="DR35" s="251"/>
      <c r="DS35" s="251"/>
      <c r="DT35" s="251"/>
      <c r="DU35" s="251"/>
      <c r="DV35" s="251"/>
      <c r="DW35" s="251"/>
      <c r="DX35" s="251"/>
      <c r="DY35" s="262"/>
      <c r="DZ35" s="220"/>
    </row>
    <row r="36" spans="1:130" s="263" customFormat="1" ht="15.75" customHeight="1" x14ac:dyDescent="0.2">
      <c r="A36" s="250"/>
      <c r="B36" s="251"/>
      <c r="C36" s="252"/>
      <c r="D36" s="251"/>
      <c r="E36" s="251"/>
      <c r="F36" s="251"/>
      <c r="G36" s="253" t="str">
        <f t="shared" si="0"/>
        <v/>
      </c>
      <c r="H36" s="251"/>
      <c r="I36" s="254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5"/>
      <c r="AC36" s="256"/>
      <c r="AD36" s="256"/>
      <c r="AE36" s="257"/>
      <c r="AF36" s="256"/>
      <c r="AG36" s="254"/>
      <c r="AH36" s="254"/>
      <c r="AI36" s="259"/>
      <c r="AJ36" s="258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4"/>
      <c r="BC36" s="255"/>
      <c r="BD36" s="258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1"/>
      <c r="BR36" s="251"/>
      <c r="BS36" s="251"/>
      <c r="BT36" s="251"/>
      <c r="BU36" s="251"/>
      <c r="BV36" s="251"/>
      <c r="BW36" s="251"/>
      <c r="BX36" s="255"/>
      <c r="BY36" s="258"/>
      <c r="BZ36" s="258"/>
      <c r="CA36" s="258"/>
      <c r="CB36" s="251"/>
      <c r="CC36" s="259"/>
      <c r="CD36" s="259"/>
      <c r="CE36" s="260" t="str">
        <f t="shared" si="1"/>
        <v/>
      </c>
      <c r="CF36" s="251"/>
      <c r="CG36" s="258"/>
      <c r="CH36" s="255"/>
      <c r="CI36" s="251"/>
      <c r="CJ36" s="259"/>
      <c r="CK36" s="259"/>
      <c r="CL36" s="260" t="str">
        <f t="shared" si="2"/>
        <v/>
      </c>
      <c r="CM36" s="251"/>
      <c r="CN36" s="258"/>
      <c r="CO36" s="255"/>
      <c r="CP36" s="251"/>
      <c r="CQ36" s="261"/>
      <c r="CR36" s="261"/>
      <c r="CS36" s="260" t="str">
        <f t="shared" si="3"/>
        <v/>
      </c>
      <c r="CT36" s="251"/>
      <c r="CU36" s="260" t="str">
        <f t="shared" si="4"/>
        <v/>
      </c>
      <c r="CV36" s="251"/>
      <c r="CW36" s="251"/>
      <c r="CX36" s="251"/>
      <c r="CY36" s="259"/>
      <c r="CZ36" s="251"/>
      <c r="DA36" s="251"/>
      <c r="DB36" s="251"/>
      <c r="DC36" s="255"/>
      <c r="DD36" s="251"/>
      <c r="DE36" s="251"/>
      <c r="DF36" s="251"/>
      <c r="DG36" s="251"/>
      <c r="DH36" s="251"/>
      <c r="DI36" s="251"/>
      <c r="DJ36" s="251"/>
      <c r="DK36" s="251"/>
      <c r="DL36" s="251"/>
      <c r="DM36" s="251"/>
      <c r="DN36" s="251"/>
      <c r="DO36" s="258"/>
      <c r="DP36" s="251"/>
      <c r="DQ36" s="251"/>
      <c r="DR36" s="251"/>
      <c r="DS36" s="251"/>
      <c r="DT36" s="251"/>
      <c r="DU36" s="251"/>
      <c r="DV36" s="251"/>
      <c r="DW36" s="251"/>
      <c r="DX36" s="251"/>
      <c r="DY36" s="262"/>
      <c r="DZ36" s="220"/>
    </row>
    <row r="37" spans="1:130" s="150" customFormat="1" ht="15.75" customHeight="1" x14ac:dyDescent="0.2">
      <c r="A37" s="236"/>
      <c r="B37" s="237"/>
      <c r="C37" s="238"/>
      <c r="D37" s="237"/>
      <c r="E37" s="237"/>
      <c r="F37" s="237"/>
      <c r="G37" s="225" t="str">
        <f t="shared" si="0"/>
        <v/>
      </c>
      <c r="H37" s="237"/>
      <c r="I37" s="239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40"/>
      <c r="AC37" s="241"/>
      <c r="AD37" s="241"/>
      <c r="AE37" s="242"/>
      <c r="AF37" s="241"/>
      <c r="AG37" s="239"/>
      <c r="AH37" s="239"/>
      <c r="AI37" s="243"/>
      <c r="AJ37" s="244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9"/>
      <c r="BC37" s="240"/>
      <c r="BD37" s="244"/>
      <c r="BE37" s="237"/>
      <c r="BF37" s="237"/>
      <c r="BG37" s="237"/>
      <c r="BH37" s="237"/>
      <c r="BI37" s="237"/>
      <c r="BJ37" s="237"/>
      <c r="BK37" s="237"/>
      <c r="BL37" s="237"/>
      <c r="BM37" s="237"/>
      <c r="BN37" s="237"/>
      <c r="BO37" s="237"/>
      <c r="BP37" s="237"/>
      <c r="BQ37" s="237"/>
      <c r="BR37" s="237"/>
      <c r="BS37" s="237"/>
      <c r="BT37" s="237"/>
      <c r="BU37" s="237"/>
      <c r="BV37" s="237"/>
      <c r="BW37" s="237"/>
      <c r="BX37" s="240"/>
      <c r="BY37" s="244"/>
      <c r="BZ37" s="244"/>
      <c r="CA37" s="244"/>
      <c r="CB37" s="237"/>
      <c r="CC37" s="243"/>
      <c r="CD37" s="243"/>
      <c r="CE37" s="228" t="str">
        <f t="shared" si="1"/>
        <v/>
      </c>
      <c r="CF37" s="237"/>
      <c r="CG37" s="244"/>
      <c r="CH37" s="240"/>
      <c r="CI37" s="237"/>
      <c r="CJ37" s="243"/>
      <c r="CK37" s="243"/>
      <c r="CL37" s="260" t="str">
        <f t="shared" si="2"/>
        <v/>
      </c>
      <c r="CM37" s="251"/>
      <c r="CN37" s="244"/>
      <c r="CO37" s="240"/>
      <c r="CP37" s="237"/>
      <c r="CQ37" s="245"/>
      <c r="CR37" s="245"/>
      <c r="CS37" s="260" t="str">
        <f t="shared" si="3"/>
        <v/>
      </c>
      <c r="CT37" s="251"/>
      <c r="CU37" s="228" t="str">
        <f t="shared" si="4"/>
        <v/>
      </c>
      <c r="CV37" s="251"/>
      <c r="CW37" s="251"/>
      <c r="CX37" s="237"/>
      <c r="CY37" s="243"/>
      <c r="CZ37" s="237"/>
      <c r="DA37" s="237"/>
      <c r="DB37" s="237"/>
      <c r="DC37" s="240"/>
      <c r="DD37" s="251"/>
      <c r="DE37" s="237"/>
      <c r="DF37" s="237"/>
      <c r="DG37" s="237"/>
      <c r="DH37" s="237"/>
      <c r="DI37" s="237"/>
      <c r="DJ37" s="237"/>
      <c r="DK37" s="237"/>
      <c r="DL37" s="237"/>
      <c r="DM37" s="237"/>
      <c r="DN37" s="237"/>
      <c r="DO37" s="258"/>
      <c r="DP37" s="251"/>
      <c r="DQ37" s="251"/>
      <c r="DR37" s="251"/>
      <c r="DS37" s="251"/>
      <c r="DT37" s="251"/>
      <c r="DU37" s="251"/>
      <c r="DV37" s="251"/>
      <c r="DW37" s="251"/>
      <c r="DX37" s="251"/>
      <c r="DY37" s="246"/>
      <c r="DZ37" s="220"/>
    </row>
    <row r="38" spans="1:130" s="150" customFormat="1" ht="15.75" customHeight="1" x14ac:dyDescent="0.2">
      <c r="A38" s="236"/>
      <c r="B38" s="237"/>
      <c r="C38" s="238"/>
      <c r="D38" s="237"/>
      <c r="E38" s="237"/>
      <c r="F38" s="237"/>
      <c r="G38" s="225" t="str">
        <f t="shared" si="0"/>
        <v/>
      </c>
      <c r="H38" s="237"/>
      <c r="I38" s="239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40"/>
      <c r="AC38" s="241"/>
      <c r="AD38" s="241"/>
      <c r="AE38" s="242"/>
      <c r="AF38" s="241"/>
      <c r="AG38" s="239"/>
      <c r="AH38" s="239"/>
      <c r="AI38" s="243"/>
      <c r="AJ38" s="244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9"/>
      <c r="BC38" s="240"/>
      <c r="BD38" s="244"/>
      <c r="BE38" s="237"/>
      <c r="BF38" s="237"/>
      <c r="BG38" s="237"/>
      <c r="BH38" s="237"/>
      <c r="BI38" s="237"/>
      <c r="BJ38" s="237"/>
      <c r="BK38" s="237"/>
      <c r="BL38" s="237"/>
      <c r="BM38" s="237"/>
      <c r="BN38" s="237"/>
      <c r="BO38" s="237"/>
      <c r="BP38" s="237"/>
      <c r="BQ38" s="237"/>
      <c r="BR38" s="237"/>
      <c r="BS38" s="237"/>
      <c r="BT38" s="237"/>
      <c r="BU38" s="237"/>
      <c r="BV38" s="237"/>
      <c r="BW38" s="237"/>
      <c r="BX38" s="240"/>
      <c r="BY38" s="244"/>
      <c r="BZ38" s="244"/>
      <c r="CA38" s="244"/>
      <c r="CB38" s="237"/>
      <c r="CC38" s="243"/>
      <c r="CD38" s="243"/>
      <c r="CE38" s="228" t="str">
        <f t="shared" si="1"/>
        <v/>
      </c>
      <c r="CF38" s="237"/>
      <c r="CG38" s="244"/>
      <c r="CH38" s="240"/>
      <c r="CI38" s="237"/>
      <c r="CJ38" s="243"/>
      <c r="CK38" s="243"/>
      <c r="CL38" s="260" t="str">
        <f t="shared" si="2"/>
        <v/>
      </c>
      <c r="CM38" s="251"/>
      <c r="CN38" s="244"/>
      <c r="CO38" s="240"/>
      <c r="CP38" s="237"/>
      <c r="CQ38" s="245"/>
      <c r="CR38" s="245"/>
      <c r="CS38" s="260" t="str">
        <f t="shared" si="3"/>
        <v/>
      </c>
      <c r="CT38" s="251"/>
      <c r="CU38" s="228" t="str">
        <f t="shared" si="4"/>
        <v/>
      </c>
      <c r="CV38" s="251"/>
      <c r="CW38" s="251"/>
      <c r="CX38" s="237"/>
      <c r="CY38" s="243"/>
      <c r="CZ38" s="237"/>
      <c r="DA38" s="237"/>
      <c r="DB38" s="237"/>
      <c r="DC38" s="240"/>
      <c r="DD38" s="251"/>
      <c r="DE38" s="237"/>
      <c r="DF38" s="237"/>
      <c r="DG38" s="237"/>
      <c r="DH38" s="237"/>
      <c r="DI38" s="237"/>
      <c r="DJ38" s="237"/>
      <c r="DK38" s="237"/>
      <c r="DL38" s="237"/>
      <c r="DM38" s="237"/>
      <c r="DN38" s="237"/>
      <c r="DO38" s="258"/>
      <c r="DP38" s="251"/>
      <c r="DQ38" s="251"/>
      <c r="DR38" s="251"/>
      <c r="DS38" s="251"/>
      <c r="DT38" s="251"/>
      <c r="DU38" s="251"/>
      <c r="DV38" s="251"/>
      <c r="DW38" s="251"/>
      <c r="DX38" s="251"/>
      <c r="DY38" s="246"/>
      <c r="DZ38" s="220"/>
    </row>
    <row r="39" spans="1:130" s="150" customFormat="1" ht="15.75" customHeight="1" x14ac:dyDescent="0.2">
      <c r="A39" s="236"/>
      <c r="B39" s="237"/>
      <c r="C39" s="238"/>
      <c r="D39" s="237"/>
      <c r="E39" s="237"/>
      <c r="F39" s="237"/>
      <c r="G39" s="225" t="str">
        <f t="shared" si="0"/>
        <v/>
      </c>
      <c r="H39" s="237"/>
      <c r="I39" s="239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40"/>
      <c r="AC39" s="241"/>
      <c r="AD39" s="241"/>
      <c r="AE39" s="242"/>
      <c r="AF39" s="241"/>
      <c r="AG39" s="239"/>
      <c r="AH39" s="239"/>
      <c r="AI39" s="243"/>
      <c r="AJ39" s="244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9"/>
      <c r="BC39" s="240"/>
      <c r="BD39" s="244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40"/>
      <c r="BY39" s="244"/>
      <c r="BZ39" s="244"/>
      <c r="CA39" s="244"/>
      <c r="CB39" s="237"/>
      <c r="CC39" s="243"/>
      <c r="CD39" s="243"/>
      <c r="CE39" s="228" t="str">
        <f t="shared" si="1"/>
        <v/>
      </c>
      <c r="CF39" s="237"/>
      <c r="CG39" s="244"/>
      <c r="CH39" s="240"/>
      <c r="CI39" s="237"/>
      <c r="CJ39" s="243"/>
      <c r="CK39" s="243"/>
      <c r="CL39" s="260" t="str">
        <f t="shared" si="2"/>
        <v/>
      </c>
      <c r="CM39" s="251"/>
      <c r="CN39" s="244"/>
      <c r="CO39" s="240"/>
      <c r="CP39" s="237"/>
      <c r="CQ39" s="245"/>
      <c r="CR39" s="245"/>
      <c r="CS39" s="260" t="str">
        <f t="shared" si="3"/>
        <v/>
      </c>
      <c r="CT39" s="251"/>
      <c r="CU39" s="228" t="str">
        <f t="shared" si="4"/>
        <v/>
      </c>
      <c r="CV39" s="251"/>
      <c r="CW39" s="251"/>
      <c r="CX39" s="237"/>
      <c r="CY39" s="243"/>
      <c r="CZ39" s="237"/>
      <c r="DA39" s="237"/>
      <c r="DB39" s="237"/>
      <c r="DC39" s="240"/>
      <c r="DD39" s="251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58"/>
      <c r="DP39" s="251"/>
      <c r="DQ39" s="251"/>
      <c r="DR39" s="251"/>
      <c r="DS39" s="251"/>
      <c r="DT39" s="251"/>
      <c r="DU39" s="251"/>
      <c r="DV39" s="251"/>
      <c r="DW39" s="251"/>
      <c r="DX39" s="251"/>
      <c r="DY39" s="246"/>
      <c r="DZ39" s="220"/>
    </row>
    <row r="40" spans="1:130" s="150" customFormat="1" ht="15.75" customHeight="1" x14ac:dyDescent="0.2">
      <c r="A40" s="236"/>
      <c r="B40" s="237"/>
      <c r="C40" s="238"/>
      <c r="D40" s="237"/>
      <c r="E40" s="237"/>
      <c r="F40" s="237"/>
      <c r="G40" s="225" t="str">
        <f t="shared" si="0"/>
        <v/>
      </c>
      <c r="H40" s="237"/>
      <c r="I40" s="239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40"/>
      <c r="AC40" s="241"/>
      <c r="AD40" s="241"/>
      <c r="AE40" s="242"/>
      <c r="AF40" s="241"/>
      <c r="AG40" s="239"/>
      <c r="AH40" s="239"/>
      <c r="AI40" s="243"/>
      <c r="AJ40" s="244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9"/>
      <c r="BC40" s="240"/>
      <c r="BD40" s="244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37"/>
      <c r="BR40" s="237"/>
      <c r="BS40" s="237"/>
      <c r="BT40" s="237"/>
      <c r="BU40" s="237"/>
      <c r="BV40" s="237"/>
      <c r="BW40" s="237"/>
      <c r="BX40" s="240"/>
      <c r="BY40" s="244"/>
      <c r="BZ40" s="244"/>
      <c r="CA40" s="244"/>
      <c r="CB40" s="237"/>
      <c r="CC40" s="243"/>
      <c r="CD40" s="243"/>
      <c r="CE40" s="228" t="str">
        <f t="shared" si="1"/>
        <v/>
      </c>
      <c r="CF40" s="237"/>
      <c r="CG40" s="244"/>
      <c r="CH40" s="240"/>
      <c r="CI40" s="237"/>
      <c r="CJ40" s="243"/>
      <c r="CK40" s="243"/>
      <c r="CL40" s="260" t="str">
        <f t="shared" si="2"/>
        <v/>
      </c>
      <c r="CM40" s="251"/>
      <c r="CN40" s="244"/>
      <c r="CO40" s="240"/>
      <c r="CP40" s="237"/>
      <c r="CQ40" s="245"/>
      <c r="CR40" s="245"/>
      <c r="CS40" s="260" t="str">
        <f t="shared" si="3"/>
        <v/>
      </c>
      <c r="CT40" s="251"/>
      <c r="CU40" s="228" t="str">
        <f t="shared" si="4"/>
        <v/>
      </c>
      <c r="CV40" s="251"/>
      <c r="CW40" s="251"/>
      <c r="CX40" s="237"/>
      <c r="CY40" s="243"/>
      <c r="CZ40" s="237"/>
      <c r="DA40" s="237"/>
      <c r="DB40" s="237"/>
      <c r="DC40" s="240"/>
      <c r="DD40" s="251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58"/>
      <c r="DP40" s="251"/>
      <c r="DQ40" s="251"/>
      <c r="DR40" s="251"/>
      <c r="DS40" s="251"/>
      <c r="DT40" s="251"/>
      <c r="DU40" s="251"/>
      <c r="DV40" s="251"/>
      <c r="DW40" s="251"/>
      <c r="DX40" s="251"/>
      <c r="DY40" s="246"/>
      <c r="DZ40" s="220"/>
    </row>
    <row r="41" spans="1:130" s="150" customFormat="1" ht="15.75" customHeight="1" x14ac:dyDescent="0.2">
      <c r="A41" s="236"/>
      <c r="B41" s="237"/>
      <c r="C41" s="238"/>
      <c r="D41" s="237"/>
      <c r="E41" s="237"/>
      <c r="F41" s="237"/>
      <c r="G41" s="225" t="str">
        <f t="shared" si="0"/>
        <v/>
      </c>
      <c r="H41" s="237"/>
      <c r="I41" s="239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40"/>
      <c r="AC41" s="241"/>
      <c r="AD41" s="241"/>
      <c r="AE41" s="242"/>
      <c r="AF41" s="241"/>
      <c r="AG41" s="239"/>
      <c r="AH41" s="239"/>
      <c r="AI41" s="243"/>
      <c r="AJ41" s="244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  <c r="BA41" s="237"/>
      <c r="BB41" s="239"/>
      <c r="BC41" s="240"/>
      <c r="BD41" s="244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40"/>
      <c r="BY41" s="244"/>
      <c r="BZ41" s="244"/>
      <c r="CA41" s="244"/>
      <c r="CB41" s="237"/>
      <c r="CC41" s="243"/>
      <c r="CD41" s="243"/>
      <c r="CE41" s="228" t="str">
        <f t="shared" si="1"/>
        <v/>
      </c>
      <c r="CF41" s="237"/>
      <c r="CG41" s="244"/>
      <c r="CH41" s="240"/>
      <c r="CI41" s="237"/>
      <c r="CJ41" s="243"/>
      <c r="CK41" s="243"/>
      <c r="CL41" s="260" t="str">
        <f t="shared" si="2"/>
        <v/>
      </c>
      <c r="CM41" s="251"/>
      <c r="CN41" s="244"/>
      <c r="CO41" s="240"/>
      <c r="CP41" s="237"/>
      <c r="CQ41" s="245"/>
      <c r="CR41" s="245"/>
      <c r="CS41" s="260" t="str">
        <f t="shared" si="3"/>
        <v/>
      </c>
      <c r="CT41" s="251"/>
      <c r="CU41" s="228" t="str">
        <f t="shared" si="4"/>
        <v/>
      </c>
      <c r="CV41" s="251"/>
      <c r="CW41" s="251"/>
      <c r="CX41" s="237"/>
      <c r="CY41" s="243"/>
      <c r="CZ41" s="237"/>
      <c r="DA41" s="237"/>
      <c r="DB41" s="237"/>
      <c r="DC41" s="240"/>
      <c r="DD41" s="251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58"/>
      <c r="DP41" s="251"/>
      <c r="DQ41" s="251"/>
      <c r="DR41" s="251"/>
      <c r="DS41" s="251"/>
      <c r="DT41" s="251"/>
      <c r="DU41" s="251"/>
      <c r="DV41" s="251"/>
      <c r="DW41" s="251"/>
      <c r="DX41" s="251"/>
      <c r="DY41" s="246"/>
      <c r="DZ41" s="220"/>
    </row>
    <row r="42" spans="1:130" s="150" customFormat="1" ht="15.75" customHeight="1" x14ac:dyDescent="0.2">
      <c r="A42" s="236"/>
      <c r="B42" s="237"/>
      <c r="C42" s="238"/>
      <c r="D42" s="237"/>
      <c r="E42" s="237"/>
      <c r="F42" s="237"/>
      <c r="G42" s="225" t="str">
        <f t="shared" si="0"/>
        <v/>
      </c>
      <c r="H42" s="237"/>
      <c r="I42" s="239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40"/>
      <c r="AC42" s="241"/>
      <c r="AD42" s="241"/>
      <c r="AE42" s="242"/>
      <c r="AF42" s="241"/>
      <c r="AG42" s="239"/>
      <c r="AH42" s="239"/>
      <c r="AI42" s="243"/>
      <c r="AJ42" s="244"/>
      <c r="AK42" s="237"/>
      <c r="AL42" s="237"/>
      <c r="AM42" s="237"/>
      <c r="AN42" s="237"/>
      <c r="AO42" s="237"/>
      <c r="AP42" s="237"/>
      <c r="AQ42" s="237"/>
      <c r="AR42" s="237"/>
      <c r="AS42" s="237"/>
      <c r="AT42" s="237"/>
      <c r="AU42" s="237"/>
      <c r="AV42" s="237"/>
      <c r="AW42" s="237"/>
      <c r="AX42" s="237"/>
      <c r="AY42" s="237"/>
      <c r="AZ42" s="237"/>
      <c r="BA42" s="237"/>
      <c r="BB42" s="239"/>
      <c r="BC42" s="240"/>
      <c r="BD42" s="244"/>
      <c r="BE42" s="237"/>
      <c r="BF42" s="237"/>
      <c r="BG42" s="237"/>
      <c r="BH42" s="237"/>
      <c r="BI42" s="237"/>
      <c r="BJ42" s="237"/>
      <c r="BK42" s="237"/>
      <c r="BL42" s="237"/>
      <c r="BM42" s="237"/>
      <c r="BN42" s="237"/>
      <c r="BO42" s="237"/>
      <c r="BP42" s="237"/>
      <c r="BQ42" s="237"/>
      <c r="BR42" s="237"/>
      <c r="BS42" s="237"/>
      <c r="BT42" s="237"/>
      <c r="BU42" s="237"/>
      <c r="BV42" s="237"/>
      <c r="BW42" s="237"/>
      <c r="BX42" s="240"/>
      <c r="BY42" s="244"/>
      <c r="BZ42" s="244"/>
      <c r="CA42" s="244"/>
      <c r="CB42" s="237"/>
      <c r="CC42" s="243"/>
      <c r="CD42" s="243"/>
      <c r="CE42" s="228" t="str">
        <f t="shared" si="1"/>
        <v/>
      </c>
      <c r="CF42" s="237"/>
      <c r="CG42" s="244"/>
      <c r="CH42" s="240"/>
      <c r="CI42" s="237"/>
      <c r="CJ42" s="243"/>
      <c r="CK42" s="243"/>
      <c r="CL42" s="260" t="str">
        <f t="shared" si="2"/>
        <v/>
      </c>
      <c r="CM42" s="251"/>
      <c r="CN42" s="244"/>
      <c r="CO42" s="240"/>
      <c r="CP42" s="237"/>
      <c r="CQ42" s="245"/>
      <c r="CR42" s="245"/>
      <c r="CS42" s="260" t="str">
        <f t="shared" si="3"/>
        <v/>
      </c>
      <c r="CT42" s="251"/>
      <c r="CU42" s="228" t="str">
        <f t="shared" si="4"/>
        <v/>
      </c>
      <c r="CV42" s="251"/>
      <c r="CW42" s="251"/>
      <c r="CX42" s="237"/>
      <c r="CY42" s="243"/>
      <c r="CZ42" s="237"/>
      <c r="DA42" s="237"/>
      <c r="DB42" s="237"/>
      <c r="DC42" s="240"/>
      <c r="DD42" s="251"/>
      <c r="DE42" s="237"/>
      <c r="DF42" s="237"/>
      <c r="DG42" s="237"/>
      <c r="DH42" s="237"/>
      <c r="DI42" s="237"/>
      <c r="DJ42" s="237"/>
      <c r="DK42" s="237"/>
      <c r="DL42" s="237"/>
      <c r="DM42" s="237"/>
      <c r="DN42" s="237"/>
      <c r="DO42" s="258"/>
      <c r="DP42" s="251"/>
      <c r="DQ42" s="251"/>
      <c r="DR42" s="251"/>
      <c r="DS42" s="251"/>
      <c r="DT42" s="251"/>
      <c r="DU42" s="251"/>
      <c r="DV42" s="251"/>
      <c r="DW42" s="251"/>
      <c r="DX42" s="251"/>
      <c r="DY42" s="246"/>
      <c r="DZ42" s="220"/>
    </row>
    <row r="43" spans="1:130" s="150" customFormat="1" ht="15.75" customHeight="1" x14ac:dyDescent="0.2">
      <c r="A43" s="236"/>
      <c r="B43" s="237"/>
      <c r="C43" s="238"/>
      <c r="D43" s="237"/>
      <c r="E43" s="237"/>
      <c r="F43" s="237"/>
      <c r="G43" s="225" t="str">
        <f t="shared" si="0"/>
        <v/>
      </c>
      <c r="H43" s="237"/>
      <c r="I43" s="239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40"/>
      <c r="AC43" s="241"/>
      <c r="AD43" s="241"/>
      <c r="AE43" s="242"/>
      <c r="AF43" s="241"/>
      <c r="AG43" s="239"/>
      <c r="AH43" s="239"/>
      <c r="AI43" s="243"/>
      <c r="AJ43" s="244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9"/>
      <c r="BC43" s="240"/>
      <c r="BD43" s="244"/>
      <c r="BE43" s="237"/>
      <c r="BF43" s="237"/>
      <c r="BG43" s="237"/>
      <c r="BH43" s="237"/>
      <c r="BI43" s="237"/>
      <c r="BJ43" s="237"/>
      <c r="BK43" s="237"/>
      <c r="BL43" s="237"/>
      <c r="BM43" s="237"/>
      <c r="BN43" s="237"/>
      <c r="BO43" s="237"/>
      <c r="BP43" s="237"/>
      <c r="BQ43" s="237"/>
      <c r="BR43" s="237"/>
      <c r="BS43" s="237"/>
      <c r="BT43" s="237"/>
      <c r="BU43" s="237"/>
      <c r="BV43" s="237"/>
      <c r="BW43" s="237"/>
      <c r="BX43" s="240"/>
      <c r="BY43" s="244"/>
      <c r="BZ43" s="244"/>
      <c r="CA43" s="244"/>
      <c r="CB43" s="237"/>
      <c r="CC43" s="243"/>
      <c r="CD43" s="243"/>
      <c r="CE43" s="228" t="str">
        <f t="shared" si="1"/>
        <v/>
      </c>
      <c r="CF43" s="237"/>
      <c r="CG43" s="244"/>
      <c r="CH43" s="240"/>
      <c r="CI43" s="237"/>
      <c r="CJ43" s="243"/>
      <c r="CK43" s="243"/>
      <c r="CL43" s="260" t="str">
        <f t="shared" si="2"/>
        <v/>
      </c>
      <c r="CM43" s="251"/>
      <c r="CN43" s="244"/>
      <c r="CO43" s="240"/>
      <c r="CP43" s="237"/>
      <c r="CQ43" s="245"/>
      <c r="CR43" s="245"/>
      <c r="CS43" s="260" t="str">
        <f t="shared" si="3"/>
        <v/>
      </c>
      <c r="CT43" s="251"/>
      <c r="CU43" s="228" t="str">
        <f t="shared" si="4"/>
        <v/>
      </c>
      <c r="CV43" s="251"/>
      <c r="CW43" s="251"/>
      <c r="CX43" s="237"/>
      <c r="CY43" s="243"/>
      <c r="CZ43" s="237"/>
      <c r="DA43" s="237"/>
      <c r="DB43" s="237"/>
      <c r="DC43" s="240"/>
      <c r="DD43" s="251"/>
      <c r="DE43" s="237"/>
      <c r="DF43" s="237"/>
      <c r="DG43" s="237"/>
      <c r="DH43" s="237"/>
      <c r="DI43" s="237"/>
      <c r="DJ43" s="237"/>
      <c r="DK43" s="237"/>
      <c r="DL43" s="237"/>
      <c r="DM43" s="237"/>
      <c r="DN43" s="237"/>
      <c r="DO43" s="258"/>
      <c r="DP43" s="251"/>
      <c r="DQ43" s="251"/>
      <c r="DR43" s="251"/>
      <c r="DS43" s="251"/>
      <c r="DT43" s="251"/>
      <c r="DU43" s="251"/>
      <c r="DV43" s="251"/>
      <c r="DW43" s="251"/>
      <c r="DX43" s="251"/>
      <c r="DY43" s="246"/>
      <c r="DZ43" s="220"/>
    </row>
    <row r="44" spans="1:130" s="150" customFormat="1" ht="15.75" customHeight="1" x14ac:dyDescent="0.2">
      <c r="A44" s="236"/>
      <c r="B44" s="237"/>
      <c r="C44" s="238"/>
      <c r="D44" s="237"/>
      <c r="E44" s="237"/>
      <c r="F44" s="237"/>
      <c r="G44" s="225" t="str">
        <f t="shared" si="0"/>
        <v/>
      </c>
      <c r="H44" s="237"/>
      <c r="I44" s="239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40"/>
      <c r="AC44" s="241"/>
      <c r="AD44" s="241"/>
      <c r="AE44" s="242"/>
      <c r="AF44" s="241"/>
      <c r="AG44" s="239"/>
      <c r="AH44" s="239"/>
      <c r="AI44" s="243"/>
      <c r="AJ44" s="244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9"/>
      <c r="BC44" s="240"/>
      <c r="BD44" s="244"/>
      <c r="BE44" s="237"/>
      <c r="BF44" s="237"/>
      <c r="BG44" s="237"/>
      <c r="BH44" s="237"/>
      <c r="BI44" s="237"/>
      <c r="BJ44" s="237"/>
      <c r="BK44" s="237"/>
      <c r="BL44" s="237"/>
      <c r="BM44" s="237"/>
      <c r="BN44" s="237"/>
      <c r="BO44" s="237"/>
      <c r="BP44" s="237"/>
      <c r="BQ44" s="237"/>
      <c r="BR44" s="237"/>
      <c r="BS44" s="237"/>
      <c r="BT44" s="237"/>
      <c r="BU44" s="237"/>
      <c r="BV44" s="237"/>
      <c r="BW44" s="237"/>
      <c r="BX44" s="240"/>
      <c r="BY44" s="244"/>
      <c r="BZ44" s="244"/>
      <c r="CA44" s="244"/>
      <c r="CB44" s="237"/>
      <c r="CC44" s="243"/>
      <c r="CD44" s="243"/>
      <c r="CE44" s="228" t="str">
        <f t="shared" si="1"/>
        <v/>
      </c>
      <c r="CF44" s="237"/>
      <c r="CG44" s="244"/>
      <c r="CH44" s="240"/>
      <c r="CI44" s="237"/>
      <c r="CJ44" s="243"/>
      <c r="CK44" s="243"/>
      <c r="CL44" s="260" t="str">
        <f t="shared" si="2"/>
        <v/>
      </c>
      <c r="CM44" s="251"/>
      <c r="CN44" s="244"/>
      <c r="CO44" s="240"/>
      <c r="CP44" s="237"/>
      <c r="CQ44" s="245"/>
      <c r="CR44" s="245"/>
      <c r="CS44" s="260" t="str">
        <f t="shared" si="3"/>
        <v/>
      </c>
      <c r="CT44" s="251"/>
      <c r="CU44" s="228" t="str">
        <f t="shared" si="4"/>
        <v/>
      </c>
      <c r="CV44" s="251"/>
      <c r="CW44" s="251"/>
      <c r="CX44" s="237"/>
      <c r="CY44" s="243"/>
      <c r="CZ44" s="237"/>
      <c r="DA44" s="237"/>
      <c r="DB44" s="237"/>
      <c r="DC44" s="240"/>
      <c r="DD44" s="251"/>
      <c r="DE44" s="237"/>
      <c r="DF44" s="237"/>
      <c r="DG44" s="237"/>
      <c r="DH44" s="237"/>
      <c r="DI44" s="237"/>
      <c r="DJ44" s="237"/>
      <c r="DK44" s="237"/>
      <c r="DL44" s="237"/>
      <c r="DM44" s="237"/>
      <c r="DN44" s="237"/>
      <c r="DO44" s="258"/>
      <c r="DP44" s="251"/>
      <c r="DQ44" s="251"/>
      <c r="DR44" s="251"/>
      <c r="DS44" s="251"/>
      <c r="DT44" s="251"/>
      <c r="DU44" s="251"/>
      <c r="DV44" s="251"/>
      <c r="DW44" s="251"/>
      <c r="DX44" s="251"/>
      <c r="DY44" s="246"/>
      <c r="DZ44" s="220"/>
    </row>
    <row r="45" spans="1:130" s="150" customFormat="1" ht="15.75" customHeight="1" x14ac:dyDescent="0.2">
      <c r="A45" s="236"/>
      <c r="B45" s="237"/>
      <c r="C45" s="238"/>
      <c r="D45" s="237"/>
      <c r="E45" s="237"/>
      <c r="F45" s="237"/>
      <c r="G45" s="225" t="str">
        <f t="shared" si="0"/>
        <v/>
      </c>
      <c r="H45" s="237"/>
      <c r="I45" s="239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237"/>
      <c r="AA45" s="237"/>
      <c r="AB45" s="240"/>
      <c r="AC45" s="241"/>
      <c r="AD45" s="241"/>
      <c r="AE45" s="242"/>
      <c r="AF45" s="241"/>
      <c r="AG45" s="239"/>
      <c r="AH45" s="239"/>
      <c r="AI45" s="243"/>
      <c r="AJ45" s="244"/>
      <c r="AK45" s="237"/>
      <c r="AL45" s="237"/>
      <c r="AM45" s="237"/>
      <c r="AN45" s="237"/>
      <c r="AO45" s="237"/>
      <c r="AP45" s="237"/>
      <c r="AQ45" s="237"/>
      <c r="AR45" s="237"/>
      <c r="AS45" s="237"/>
      <c r="AT45" s="237"/>
      <c r="AU45" s="237"/>
      <c r="AV45" s="237"/>
      <c r="AW45" s="237"/>
      <c r="AX45" s="237"/>
      <c r="AY45" s="237"/>
      <c r="AZ45" s="237"/>
      <c r="BA45" s="237"/>
      <c r="BB45" s="239"/>
      <c r="BC45" s="240"/>
      <c r="BD45" s="244"/>
      <c r="BE45" s="237"/>
      <c r="BF45" s="237"/>
      <c r="BG45" s="237"/>
      <c r="BH45" s="237"/>
      <c r="BI45" s="237"/>
      <c r="BJ45" s="237"/>
      <c r="BK45" s="237"/>
      <c r="BL45" s="237"/>
      <c r="BM45" s="237"/>
      <c r="BN45" s="237"/>
      <c r="BO45" s="237"/>
      <c r="BP45" s="237"/>
      <c r="BQ45" s="237"/>
      <c r="BR45" s="237"/>
      <c r="BS45" s="237"/>
      <c r="BT45" s="237"/>
      <c r="BU45" s="237"/>
      <c r="BV45" s="237"/>
      <c r="BW45" s="237"/>
      <c r="BX45" s="240"/>
      <c r="BY45" s="244"/>
      <c r="BZ45" s="244"/>
      <c r="CA45" s="244"/>
      <c r="CB45" s="237"/>
      <c r="CC45" s="243"/>
      <c r="CD45" s="243"/>
      <c r="CE45" s="228" t="str">
        <f t="shared" si="1"/>
        <v/>
      </c>
      <c r="CF45" s="237"/>
      <c r="CG45" s="244"/>
      <c r="CH45" s="240"/>
      <c r="CI45" s="237"/>
      <c r="CJ45" s="243"/>
      <c r="CK45" s="243"/>
      <c r="CL45" s="260" t="str">
        <f t="shared" si="2"/>
        <v/>
      </c>
      <c r="CM45" s="251"/>
      <c r="CN45" s="244"/>
      <c r="CO45" s="240"/>
      <c r="CP45" s="237"/>
      <c r="CQ45" s="245"/>
      <c r="CR45" s="245"/>
      <c r="CS45" s="260" t="str">
        <f t="shared" si="3"/>
        <v/>
      </c>
      <c r="CT45" s="251"/>
      <c r="CU45" s="228" t="str">
        <f t="shared" si="4"/>
        <v/>
      </c>
      <c r="CV45" s="251"/>
      <c r="CW45" s="251"/>
      <c r="CX45" s="237"/>
      <c r="CY45" s="243"/>
      <c r="CZ45" s="237"/>
      <c r="DA45" s="237"/>
      <c r="DB45" s="237"/>
      <c r="DC45" s="240"/>
      <c r="DD45" s="251"/>
      <c r="DE45" s="237"/>
      <c r="DF45" s="237"/>
      <c r="DG45" s="237"/>
      <c r="DH45" s="237"/>
      <c r="DI45" s="237"/>
      <c r="DJ45" s="237"/>
      <c r="DK45" s="237"/>
      <c r="DL45" s="237"/>
      <c r="DM45" s="237"/>
      <c r="DN45" s="237"/>
      <c r="DO45" s="258"/>
      <c r="DP45" s="251"/>
      <c r="DQ45" s="251"/>
      <c r="DR45" s="251"/>
      <c r="DS45" s="251"/>
      <c r="DT45" s="251"/>
      <c r="DU45" s="251"/>
      <c r="DV45" s="251"/>
      <c r="DW45" s="251"/>
      <c r="DX45" s="251"/>
      <c r="DY45" s="246"/>
      <c r="DZ45" s="220"/>
    </row>
    <row r="46" spans="1:130" s="150" customFormat="1" ht="15.75" customHeight="1" x14ac:dyDescent="0.2">
      <c r="A46" s="236"/>
      <c r="B46" s="237"/>
      <c r="C46" s="238"/>
      <c r="D46" s="237"/>
      <c r="E46" s="237"/>
      <c r="F46" s="237"/>
      <c r="G46" s="225" t="str">
        <f t="shared" si="0"/>
        <v/>
      </c>
      <c r="H46" s="237"/>
      <c r="I46" s="239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40"/>
      <c r="AC46" s="241"/>
      <c r="AD46" s="241"/>
      <c r="AE46" s="242"/>
      <c r="AF46" s="241"/>
      <c r="AG46" s="239"/>
      <c r="AH46" s="239"/>
      <c r="AI46" s="243"/>
      <c r="AJ46" s="244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39"/>
      <c r="BC46" s="240"/>
      <c r="BD46" s="244"/>
      <c r="BE46" s="237"/>
      <c r="BF46" s="237"/>
      <c r="BG46" s="237"/>
      <c r="BH46" s="237"/>
      <c r="BI46" s="237"/>
      <c r="BJ46" s="237"/>
      <c r="BK46" s="237"/>
      <c r="BL46" s="237"/>
      <c r="BM46" s="237"/>
      <c r="BN46" s="237"/>
      <c r="BO46" s="237"/>
      <c r="BP46" s="237"/>
      <c r="BQ46" s="237"/>
      <c r="BR46" s="237"/>
      <c r="BS46" s="237"/>
      <c r="BT46" s="237"/>
      <c r="BU46" s="237"/>
      <c r="BV46" s="237"/>
      <c r="BW46" s="237"/>
      <c r="BX46" s="240"/>
      <c r="BY46" s="244"/>
      <c r="BZ46" s="244"/>
      <c r="CA46" s="244"/>
      <c r="CB46" s="237"/>
      <c r="CC46" s="243"/>
      <c r="CD46" s="243"/>
      <c r="CE46" s="228" t="str">
        <f t="shared" si="1"/>
        <v/>
      </c>
      <c r="CF46" s="237"/>
      <c r="CG46" s="244"/>
      <c r="CH46" s="240"/>
      <c r="CI46" s="237"/>
      <c r="CJ46" s="243"/>
      <c r="CK46" s="243"/>
      <c r="CL46" s="260" t="str">
        <f t="shared" si="2"/>
        <v/>
      </c>
      <c r="CM46" s="251"/>
      <c r="CN46" s="244"/>
      <c r="CO46" s="240"/>
      <c r="CP46" s="237"/>
      <c r="CQ46" s="245"/>
      <c r="CR46" s="245"/>
      <c r="CS46" s="260" t="str">
        <f t="shared" si="3"/>
        <v/>
      </c>
      <c r="CT46" s="251"/>
      <c r="CU46" s="228" t="str">
        <f t="shared" si="4"/>
        <v/>
      </c>
      <c r="CV46" s="251"/>
      <c r="CW46" s="251"/>
      <c r="CX46" s="237"/>
      <c r="CY46" s="243"/>
      <c r="CZ46" s="237"/>
      <c r="DA46" s="237"/>
      <c r="DB46" s="237"/>
      <c r="DC46" s="240"/>
      <c r="DD46" s="251"/>
      <c r="DE46" s="237"/>
      <c r="DF46" s="237"/>
      <c r="DG46" s="237"/>
      <c r="DH46" s="237"/>
      <c r="DI46" s="237"/>
      <c r="DJ46" s="237"/>
      <c r="DK46" s="237"/>
      <c r="DL46" s="237"/>
      <c r="DM46" s="237"/>
      <c r="DN46" s="237"/>
      <c r="DO46" s="258"/>
      <c r="DP46" s="251"/>
      <c r="DQ46" s="251"/>
      <c r="DR46" s="251"/>
      <c r="DS46" s="251"/>
      <c r="DT46" s="251"/>
      <c r="DU46" s="251"/>
      <c r="DV46" s="251"/>
      <c r="DW46" s="251"/>
      <c r="DX46" s="251"/>
      <c r="DY46" s="246"/>
      <c r="DZ46" s="220"/>
    </row>
    <row r="47" spans="1:130" s="150" customFormat="1" ht="15.75" customHeight="1" x14ac:dyDescent="0.2">
      <c r="A47" s="236"/>
      <c r="B47" s="237"/>
      <c r="C47" s="238"/>
      <c r="D47" s="237"/>
      <c r="E47" s="237"/>
      <c r="F47" s="237"/>
      <c r="G47" s="225" t="str">
        <f t="shared" si="0"/>
        <v/>
      </c>
      <c r="H47" s="237"/>
      <c r="I47" s="239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40"/>
      <c r="AC47" s="241"/>
      <c r="AD47" s="241"/>
      <c r="AE47" s="242"/>
      <c r="AF47" s="241"/>
      <c r="AG47" s="239"/>
      <c r="AH47" s="239"/>
      <c r="AI47" s="243"/>
      <c r="AJ47" s="244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9"/>
      <c r="BC47" s="240"/>
      <c r="BD47" s="244"/>
      <c r="BE47" s="237"/>
      <c r="BF47" s="237"/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37"/>
      <c r="BR47" s="237"/>
      <c r="BS47" s="237"/>
      <c r="BT47" s="237"/>
      <c r="BU47" s="237"/>
      <c r="BV47" s="237"/>
      <c r="BW47" s="237"/>
      <c r="BX47" s="240"/>
      <c r="BY47" s="244"/>
      <c r="BZ47" s="244"/>
      <c r="CA47" s="244"/>
      <c r="CB47" s="237"/>
      <c r="CC47" s="243"/>
      <c r="CD47" s="243"/>
      <c r="CE47" s="228" t="str">
        <f t="shared" si="1"/>
        <v/>
      </c>
      <c r="CF47" s="237"/>
      <c r="CG47" s="244"/>
      <c r="CH47" s="240"/>
      <c r="CI47" s="237"/>
      <c r="CJ47" s="243"/>
      <c r="CK47" s="243"/>
      <c r="CL47" s="260" t="str">
        <f t="shared" si="2"/>
        <v/>
      </c>
      <c r="CM47" s="251"/>
      <c r="CN47" s="244"/>
      <c r="CO47" s="240"/>
      <c r="CP47" s="237"/>
      <c r="CQ47" s="245"/>
      <c r="CR47" s="245"/>
      <c r="CS47" s="260" t="str">
        <f t="shared" si="3"/>
        <v/>
      </c>
      <c r="CT47" s="251"/>
      <c r="CU47" s="228" t="str">
        <f t="shared" si="4"/>
        <v/>
      </c>
      <c r="CV47" s="251"/>
      <c r="CW47" s="251"/>
      <c r="CX47" s="237"/>
      <c r="CY47" s="243"/>
      <c r="CZ47" s="237"/>
      <c r="DA47" s="237"/>
      <c r="DB47" s="237"/>
      <c r="DC47" s="240"/>
      <c r="DD47" s="251"/>
      <c r="DE47" s="237"/>
      <c r="DF47" s="237"/>
      <c r="DG47" s="237"/>
      <c r="DH47" s="237"/>
      <c r="DI47" s="237"/>
      <c r="DJ47" s="237"/>
      <c r="DK47" s="237"/>
      <c r="DL47" s="237"/>
      <c r="DM47" s="237"/>
      <c r="DN47" s="237"/>
      <c r="DO47" s="258"/>
      <c r="DP47" s="251"/>
      <c r="DQ47" s="251"/>
      <c r="DR47" s="251"/>
      <c r="DS47" s="251"/>
      <c r="DT47" s="251"/>
      <c r="DU47" s="251"/>
      <c r="DV47" s="251"/>
      <c r="DW47" s="251"/>
      <c r="DX47" s="251"/>
      <c r="DY47" s="246"/>
      <c r="DZ47" s="220"/>
    </row>
    <row r="48" spans="1:130" s="150" customFormat="1" ht="15.75" customHeight="1" x14ac:dyDescent="0.2">
      <c r="A48" s="236"/>
      <c r="B48" s="237"/>
      <c r="C48" s="238"/>
      <c r="D48" s="237"/>
      <c r="E48" s="237"/>
      <c r="F48" s="237"/>
      <c r="G48" s="225" t="str">
        <f t="shared" si="0"/>
        <v/>
      </c>
      <c r="H48" s="237"/>
      <c r="I48" s="239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40"/>
      <c r="AC48" s="241"/>
      <c r="AD48" s="241"/>
      <c r="AE48" s="242"/>
      <c r="AF48" s="241"/>
      <c r="AG48" s="239"/>
      <c r="AH48" s="239"/>
      <c r="AI48" s="243"/>
      <c r="AJ48" s="244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  <c r="BA48" s="237"/>
      <c r="BB48" s="239"/>
      <c r="BC48" s="240"/>
      <c r="BD48" s="244"/>
      <c r="BE48" s="237"/>
      <c r="BF48" s="237"/>
      <c r="BG48" s="237"/>
      <c r="BH48" s="237"/>
      <c r="BI48" s="237"/>
      <c r="BJ48" s="237"/>
      <c r="BK48" s="237"/>
      <c r="BL48" s="237"/>
      <c r="BM48" s="237"/>
      <c r="BN48" s="237"/>
      <c r="BO48" s="237"/>
      <c r="BP48" s="237"/>
      <c r="BQ48" s="237"/>
      <c r="BR48" s="237"/>
      <c r="BS48" s="237"/>
      <c r="BT48" s="237"/>
      <c r="BU48" s="237"/>
      <c r="BV48" s="237"/>
      <c r="BW48" s="237"/>
      <c r="BX48" s="240"/>
      <c r="BY48" s="244"/>
      <c r="BZ48" s="244"/>
      <c r="CA48" s="244"/>
      <c r="CB48" s="237"/>
      <c r="CC48" s="243"/>
      <c r="CD48" s="243"/>
      <c r="CE48" s="228" t="str">
        <f t="shared" si="1"/>
        <v/>
      </c>
      <c r="CF48" s="237"/>
      <c r="CG48" s="244"/>
      <c r="CH48" s="240"/>
      <c r="CI48" s="237"/>
      <c r="CJ48" s="243"/>
      <c r="CK48" s="243"/>
      <c r="CL48" s="260" t="str">
        <f t="shared" si="2"/>
        <v/>
      </c>
      <c r="CM48" s="251"/>
      <c r="CN48" s="244"/>
      <c r="CO48" s="240"/>
      <c r="CP48" s="237"/>
      <c r="CQ48" s="245"/>
      <c r="CR48" s="245"/>
      <c r="CS48" s="260" t="str">
        <f t="shared" si="3"/>
        <v/>
      </c>
      <c r="CT48" s="251"/>
      <c r="CU48" s="228" t="str">
        <f t="shared" si="4"/>
        <v/>
      </c>
      <c r="CV48" s="251"/>
      <c r="CW48" s="251"/>
      <c r="CX48" s="237"/>
      <c r="CY48" s="243"/>
      <c r="CZ48" s="237"/>
      <c r="DA48" s="237"/>
      <c r="DB48" s="237"/>
      <c r="DC48" s="240"/>
      <c r="DD48" s="251"/>
      <c r="DE48" s="237"/>
      <c r="DF48" s="237"/>
      <c r="DG48" s="237"/>
      <c r="DH48" s="237"/>
      <c r="DI48" s="237"/>
      <c r="DJ48" s="237"/>
      <c r="DK48" s="237"/>
      <c r="DL48" s="237"/>
      <c r="DM48" s="237"/>
      <c r="DN48" s="237"/>
      <c r="DO48" s="258"/>
      <c r="DP48" s="251"/>
      <c r="DQ48" s="251"/>
      <c r="DR48" s="251"/>
      <c r="DS48" s="251"/>
      <c r="DT48" s="251"/>
      <c r="DU48" s="251"/>
      <c r="DV48" s="251"/>
      <c r="DW48" s="251"/>
      <c r="DX48" s="251"/>
      <c r="DY48" s="246"/>
      <c r="DZ48" s="220"/>
    </row>
    <row r="49" spans="1:130" s="150" customFormat="1" ht="15.75" customHeight="1" x14ac:dyDescent="0.2">
      <c r="A49" s="236"/>
      <c r="B49" s="237"/>
      <c r="C49" s="238"/>
      <c r="D49" s="237"/>
      <c r="E49" s="237"/>
      <c r="F49" s="237"/>
      <c r="G49" s="225" t="str">
        <f t="shared" si="0"/>
        <v/>
      </c>
      <c r="H49" s="237"/>
      <c r="I49" s="239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40"/>
      <c r="AC49" s="241"/>
      <c r="AD49" s="241"/>
      <c r="AE49" s="242"/>
      <c r="AF49" s="241"/>
      <c r="AG49" s="239"/>
      <c r="AH49" s="239"/>
      <c r="AI49" s="243"/>
      <c r="AJ49" s="244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9"/>
      <c r="BC49" s="240"/>
      <c r="BD49" s="244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40"/>
      <c r="BY49" s="244"/>
      <c r="BZ49" s="244"/>
      <c r="CA49" s="244"/>
      <c r="CB49" s="237"/>
      <c r="CC49" s="243"/>
      <c r="CD49" s="243"/>
      <c r="CE49" s="228" t="str">
        <f t="shared" si="1"/>
        <v/>
      </c>
      <c r="CF49" s="237"/>
      <c r="CG49" s="244"/>
      <c r="CH49" s="240"/>
      <c r="CI49" s="237"/>
      <c r="CJ49" s="243"/>
      <c r="CK49" s="243"/>
      <c r="CL49" s="260" t="str">
        <f t="shared" si="2"/>
        <v/>
      </c>
      <c r="CM49" s="251"/>
      <c r="CN49" s="244"/>
      <c r="CO49" s="240"/>
      <c r="CP49" s="237"/>
      <c r="CQ49" s="245"/>
      <c r="CR49" s="245"/>
      <c r="CS49" s="260" t="str">
        <f t="shared" si="3"/>
        <v/>
      </c>
      <c r="CT49" s="251"/>
      <c r="CU49" s="228" t="str">
        <f t="shared" si="4"/>
        <v/>
      </c>
      <c r="CV49" s="251"/>
      <c r="CW49" s="251"/>
      <c r="CX49" s="237"/>
      <c r="CY49" s="243"/>
      <c r="CZ49" s="237"/>
      <c r="DA49" s="237"/>
      <c r="DB49" s="237"/>
      <c r="DC49" s="240"/>
      <c r="DD49" s="251"/>
      <c r="DE49" s="237"/>
      <c r="DF49" s="237"/>
      <c r="DG49" s="237"/>
      <c r="DH49" s="237"/>
      <c r="DI49" s="237"/>
      <c r="DJ49" s="237"/>
      <c r="DK49" s="237"/>
      <c r="DL49" s="237"/>
      <c r="DM49" s="237"/>
      <c r="DN49" s="237"/>
      <c r="DO49" s="258"/>
      <c r="DP49" s="251"/>
      <c r="DQ49" s="251"/>
      <c r="DR49" s="251"/>
      <c r="DS49" s="251"/>
      <c r="DT49" s="251"/>
      <c r="DU49" s="251"/>
      <c r="DV49" s="251"/>
      <c r="DW49" s="251"/>
      <c r="DX49" s="251"/>
      <c r="DY49" s="246"/>
      <c r="DZ49" s="220"/>
    </row>
    <row r="50" spans="1:130" s="150" customFormat="1" ht="15.75" customHeight="1" x14ac:dyDescent="0.2">
      <c r="A50" s="236"/>
      <c r="B50" s="237"/>
      <c r="C50" s="238"/>
      <c r="D50" s="237"/>
      <c r="E50" s="237"/>
      <c r="F50" s="237"/>
      <c r="G50" s="225" t="str">
        <f t="shared" si="0"/>
        <v/>
      </c>
      <c r="H50" s="237"/>
      <c r="I50" s="239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40"/>
      <c r="AC50" s="241"/>
      <c r="AD50" s="241"/>
      <c r="AE50" s="242"/>
      <c r="AF50" s="241"/>
      <c r="AG50" s="239"/>
      <c r="AH50" s="239"/>
      <c r="AI50" s="243"/>
      <c r="AJ50" s="244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9"/>
      <c r="BC50" s="240"/>
      <c r="BD50" s="244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7"/>
      <c r="BR50" s="237"/>
      <c r="BS50" s="237"/>
      <c r="BT50" s="237"/>
      <c r="BU50" s="237"/>
      <c r="BV50" s="237"/>
      <c r="BW50" s="237"/>
      <c r="BX50" s="240"/>
      <c r="BY50" s="244"/>
      <c r="BZ50" s="244"/>
      <c r="CA50" s="244"/>
      <c r="CB50" s="237"/>
      <c r="CC50" s="243"/>
      <c r="CD50" s="243"/>
      <c r="CE50" s="228" t="str">
        <f t="shared" si="1"/>
        <v/>
      </c>
      <c r="CF50" s="237"/>
      <c r="CG50" s="244"/>
      <c r="CH50" s="240"/>
      <c r="CI50" s="237"/>
      <c r="CJ50" s="243"/>
      <c r="CK50" s="243"/>
      <c r="CL50" s="260" t="str">
        <f t="shared" si="2"/>
        <v/>
      </c>
      <c r="CM50" s="251"/>
      <c r="CN50" s="244"/>
      <c r="CO50" s="240"/>
      <c r="CP50" s="237"/>
      <c r="CQ50" s="245"/>
      <c r="CR50" s="245"/>
      <c r="CS50" s="260" t="str">
        <f t="shared" si="3"/>
        <v/>
      </c>
      <c r="CT50" s="251"/>
      <c r="CU50" s="228" t="str">
        <f t="shared" si="4"/>
        <v/>
      </c>
      <c r="CV50" s="251"/>
      <c r="CW50" s="251"/>
      <c r="CX50" s="237"/>
      <c r="CY50" s="243"/>
      <c r="CZ50" s="237"/>
      <c r="DA50" s="237"/>
      <c r="DB50" s="237"/>
      <c r="DC50" s="240"/>
      <c r="DD50" s="251"/>
      <c r="DE50" s="237"/>
      <c r="DF50" s="237"/>
      <c r="DG50" s="237"/>
      <c r="DH50" s="237"/>
      <c r="DI50" s="237"/>
      <c r="DJ50" s="237"/>
      <c r="DK50" s="237"/>
      <c r="DL50" s="237"/>
      <c r="DM50" s="237"/>
      <c r="DN50" s="237"/>
      <c r="DO50" s="258"/>
      <c r="DP50" s="251"/>
      <c r="DQ50" s="251"/>
      <c r="DR50" s="251"/>
      <c r="DS50" s="251"/>
      <c r="DT50" s="251"/>
      <c r="DU50" s="251"/>
      <c r="DV50" s="251"/>
      <c r="DW50" s="251"/>
      <c r="DX50" s="251"/>
      <c r="DY50" s="246"/>
      <c r="DZ50" s="220"/>
    </row>
    <row r="51" spans="1:130" s="150" customFormat="1" ht="15.75" customHeight="1" x14ac:dyDescent="0.2">
      <c r="A51" s="236"/>
      <c r="B51" s="237"/>
      <c r="C51" s="238"/>
      <c r="D51" s="237"/>
      <c r="E51" s="237"/>
      <c r="F51" s="237"/>
      <c r="G51" s="225" t="str">
        <f t="shared" si="0"/>
        <v/>
      </c>
      <c r="H51" s="237"/>
      <c r="I51" s="239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40"/>
      <c r="AC51" s="241"/>
      <c r="AD51" s="241"/>
      <c r="AE51" s="242"/>
      <c r="AF51" s="241"/>
      <c r="AG51" s="239"/>
      <c r="AH51" s="239"/>
      <c r="AI51" s="243"/>
      <c r="AJ51" s="244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9"/>
      <c r="BC51" s="240"/>
      <c r="BD51" s="244"/>
      <c r="BE51" s="237"/>
      <c r="BF51" s="237"/>
      <c r="BG51" s="237"/>
      <c r="BH51" s="237"/>
      <c r="BI51" s="237"/>
      <c r="BJ51" s="237"/>
      <c r="BK51" s="237"/>
      <c r="BL51" s="237"/>
      <c r="BM51" s="237"/>
      <c r="BN51" s="237"/>
      <c r="BO51" s="237"/>
      <c r="BP51" s="237"/>
      <c r="BQ51" s="237"/>
      <c r="BR51" s="237"/>
      <c r="BS51" s="237"/>
      <c r="BT51" s="237"/>
      <c r="BU51" s="237"/>
      <c r="BV51" s="237"/>
      <c r="BW51" s="237"/>
      <c r="BX51" s="240"/>
      <c r="BY51" s="244"/>
      <c r="BZ51" s="244"/>
      <c r="CA51" s="244"/>
      <c r="CB51" s="237"/>
      <c r="CC51" s="243"/>
      <c r="CD51" s="243"/>
      <c r="CE51" s="228" t="str">
        <f t="shared" si="1"/>
        <v/>
      </c>
      <c r="CF51" s="237"/>
      <c r="CG51" s="244"/>
      <c r="CH51" s="240"/>
      <c r="CI51" s="237"/>
      <c r="CJ51" s="243"/>
      <c r="CK51" s="243"/>
      <c r="CL51" s="260" t="str">
        <f t="shared" si="2"/>
        <v/>
      </c>
      <c r="CM51" s="251"/>
      <c r="CN51" s="244"/>
      <c r="CO51" s="240"/>
      <c r="CP51" s="237"/>
      <c r="CQ51" s="245"/>
      <c r="CR51" s="245"/>
      <c r="CS51" s="260" t="str">
        <f t="shared" si="3"/>
        <v/>
      </c>
      <c r="CT51" s="251"/>
      <c r="CU51" s="228" t="str">
        <f t="shared" si="4"/>
        <v/>
      </c>
      <c r="CV51" s="251"/>
      <c r="CW51" s="251"/>
      <c r="CX51" s="237"/>
      <c r="CY51" s="243"/>
      <c r="CZ51" s="237"/>
      <c r="DA51" s="237"/>
      <c r="DB51" s="237"/>
      <c r="DC51" s="240"/>
      <c r="DD51" s="251"/>
      <c r="DE51" s="237"/>
      <c r="DF51" s="237"/>
      <c r="DG51" s="237"/>
      <c r="DH51" s="237"/>
      <c r="DI51" s="237"/>
      <c r="DJ51" s="237"/>
      <c r="DK51" s="237"/>
      <c r="DL51" s="237"/>
      <c r="DM51" s="237"/>
      <c r="DN51" s="237"/>
      <c r="DO51" s="258"/>
      <c r="DP51" s="251"/>
      <c r="DQ51" s="251"/>
      <c r="DR51" s="251"/>
      <c r="DS51" s="251"/>
      <c r="DT51" s="251"/>
      <c r="DU51" s="251"/>
      <c r="DV51" s="251"/>
      <c r="DW51" s="251"/>
      <c r="DX51" s="251"/>
      <c r="DY51" s="246"/>
      <c r="DZ51" s="220"/>
    </row>
    <row r="52" spans="1:130" s="150" customFormat="1" ht="15.75" customHeight="1" x14ac:dyDescent="0.2">
      <c r="A52" s="236"/>
      <c r="B52" s="237"/>
      <c r="C52" s="238"/>
      <c r="D52" s="237"/>
      <c r="E52" s="237"/>
      <c r="F52" s="237"/>
      <c r="G52" s="225" t="str">
        <f t="shared" si="0"/>
        <v/>
      </c>
      <c r="H52" s="237"/>
      <c r="I52" s="239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40"/>
      <c r="AC52" s="241"/>
      <c r="AD52" s="241"/>
      <c r="AE52" s="242"/>
      <c r="AF52" s="241"/>
      <c r="AG52" s="239"/>
      <c r="AH52" s="239"/>
      <c r="AI52" s="243"/>
      <c r="AJ52" s="244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9"/>
      <c r="BC52" s="240"/>
      <c r="BD52" s="244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40"/>
      <c r="BY52" s="244"/>
      <c r="BZ52" s="244"/>
      <c r="CA52" s="244"/>
      <c r="CB52" s="237"/>
      <c r="CC52" s="243"/>
      <c r="CD52" s="243"/>
      <c r="CE52" s="228" t="str">
        <f t="shared" si="1"/>
        <v/>
      </c>
      <c r="CF52" s="237"/>
      <c r="CG52" s="244"/>
      <c r="CH52" s="240"/>
      <c r="CI52" s="237"/>
      <c r="CJ52" s="243"/>
      <c r="CK52" s="243"/>
      <c r="CL52" s="260" t="str">
        <f t="shared" si="2"/>
        <v/>
      </c>
      <c r="CM52" s="251"/>
      <c r="CN52" s="244"/>
      <c r="CO52" s="240"/>
      <c r="CP52" s="237"/>
      <c r="CQ52" s="245"/>
      <c r="CR52" s="245"/>
      <c r="CS52" s="260" t="str">
        <f t="shared" si="3"/>
        <v/>
      </c>
      <c r="CT52" s="251"/>
      <c r="CU52" s="228" t="str">
        <f t="shared" si="4"/>
        <v/>
      </c>
      <c r="CV52" s="251"/>
      <c r="CW52" s="251"/>
      <c r="CX52" s="237"/>
      <c r="CY52" s="243"/>
      <c r="CZ52" s="237"/>
      <c r="DA52" s="237"/>
      <c r="DB52" s="237"/>
      <c r="DC52" s="240"/>
      <c r="DD52" s="251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58"/>
      <c r="DP52" s="251"/>
      <c r="DQ52" s="251"/>
      <c r="DR52" s="251"/>
      <c r="DS52" s="251"/>
      <c r="DT52" s="251"/>
      <c r="DU52" s="251"/>
      <c r="DV52" s="251"/>
      <c r="DW52" s="251"/>
      <c r="DX52" s="251"/>
      <c r="DY52" s="246"/>
      <c r="DZ52" s="220"/>
    </row>
    <row r="53" spans="1:130" s="220" customFormat="1" ht="15.75" customHeight="1" x14ac:dyDescent="0.2">
      <c r="A53" s="219"/>
      <c r="DP53" s="269"/>
      <c r="DQ53" s="269"/>
      <c r="DR53" s="269"/>
      <c r="DS53" s="269"/>
      <c r="DT53" s="269"/>
      <c r="DU53" s="269"/>
      <c r="DV53" s="269"/>
      <c r="DW53" s="269"/>
      <c r="DX53" s="269"/>
    </row>
  </sheetData>
  <dataValidations count="6">
    <dataValidation type="whole" operator="greaterThan" allowBlank="1" showInputMessage="1" showErrorMessage="1" sqref="A3:A52">
      <formula1>0</formula1>
    </dataValidation>
    <dataValidation type="whole" allowBlank="1" showInputMessage="1" showErrorMessage="1" sqref="B3:B52">
      <formula1>18</formula1>
      <formula2>120</formula2>
    </dataValidation>
    <dataValidation type="whole" allowBlank="1" showInputMessage="1" showErrorMessage="1" sqref="E3:E52">
      <formula1>30</formula1>
      <formula2>200</formula2>
    </dataValidation>
    <dataValidation type="whole" allowBlank="1" showInputMessage="1" showErrorMessage="1" sqref="F3:F52">
      <formula1>0</formula1>
      <formula2>150</formula2>
    </dataValidation>
    <dataValidation type="whole" allowBlank="1" showInputMessage="1" showErrorMessage="1" sqref="C3:C52">
      <formula1>0</formula1>
      <formula2>5</formula2>
    </dataValidation>
    <dataValidation type="date" allowBlank="1" showInputMessage="1" showErrorMessage="1" sqref="CQ21:CR21 AI3:AI52 CC3:CD52 CY3:CY52 CJ3:CK52 CQ8:CR8">
      <formula1>42736</formula1>
      <formula2>43646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Labels!$A$4:$A$5</xm:f>
          </x14:formula1>
          <xm:sqref>D3:D52</xm:sqref>
        </x14:dataValidation>
        <x14:dataValidation type="list" allowBlank="1" showInputMessage="1" showErrorMessage="1">
          <x14:formula1>
            <xm:f>Labels!$B$4:$B$5</xm:f>
          </x14:formula1>
          <xm:sqref>H3:H52 J3:L52 BA3:BA52 CI3:CI52 BU11:BU20 CB3:CB52 BV3:BW52 BU22:BU52 BU3:BU9 CP3:CP52</xm:sqref>
        </x14:dataValidation>
        <x14:dataValidation type="list" allowBlank="1" showInputMessage="1" showErrorMessage="1">
          <x14:formula1>
            <xm:f>Labels!$B$4</xm:f>
          </x14:formula1>
          <xm:sqref>M3:AA52 DD3:DN52</xm:sqref>
        </x14:dataValidation>
        <x14:dataValidation type="list" allowBlank="1" showInputMessage="1" showErrorMessage="1">
          <x14:formula1>
            <xm:f>Labels!$C$4:$C$8</xm:f>
          </x14:formula1>
          <xm:sqref>AC3:AC52</xm:sqref>
        </x14:dataValidation>
        <x14:dataValidation type="list" allowBlank="1" showInputMessage="1" showErrorMessage="1">
          <x14:formula1>
            <xm:f>Labels!$D$4:$D$5</xm:f>
          </x14:formula1>
          <xm:sqref>AD3:AD52</xm:sqref>
        </x14:dataValidation>
        <x14:dataValidation type="list" allowBlank="1" showInputMessage="1" showErrorMessage="1">
          <x14:formula1>
            <xm:f>Labels!$E$4:$E$5</xm:f>
          </x14:formula1>
          <xm:sqref>AF3:AF52</xm:sqref>
        </x14:dataValidation>
        <x14:dataValidation type="list" allowBlank="1" showInputMessage="1" showErrorMessage="1">
          <x14:formula1>
            <xm:f>Labels!$F$4:$F$13</xm:f>
          </x14:formula1>
          <xm:sqref>AG3:AG52 BB3:BB52</xm:sqref>
        </x14:dataValidation>
        <x14:dataValidation type="list" allowBlank="1" showInputMessage="1" showErrorMessage="1">
          <x14:formula1>
            <xm:f>Labels!$G$4:$G$7</xm:f>
          </x14:formula1>
          <xm:sqref>AJ3:AJ52 BE21 BD22:BD52 BE10 BD3:BD9 BD11:BD20</xm:sqref>
        </x14:dataValidation>
        <x14:dataValidation type="list" allowBlank="1" showInputMessage="1" showErrorMessage="1">
          <x14:formula1>
            <xm:f>Labels!$H$4:$H$6</xm:f>
          </x14:formula1>
          <xm:sqref>AK3:AZ52 BF21:BU21 BE22:BT52 BF10:BU10 BE3:BT9 BE11:BT20</xm:sqref>
        </x14:dataValidation>
        <x14:dataValidation type="list" allowBlank="1" showInputMessage="1" showErrorMessage="1">
          <x14:formula1>
            <xm:f>Labels!$I$4:$I$11</xm:f>
          </x14:formula1>
          <xm:sqref>BY3:BY52</xm:sqref>
        </x14:dataValidation>
        <x14:dataValidation type="list" allowBlank="1" showInputMessage="1" showErrorMessage="1">
          <x14:formula1>
            <xm:f>Labels!$L$4:$L$7</xm:f>
          </x14:formula1>
          <xm:sqref>CF3:CF52 CM3:CM52 CT3:CT52</xm:sqref>
        </x14:dataValidation>
        <x14:dataValidation type="list" allowBlank="1" showInputMessage="1" showErrorMessage="1">
          <x14:formula1>
            <xm:f>Labels!$J$4:$J$249</xm:f>
          </x14:formula1>
          <xm:sqref>BZ3:BZ52 CG3:CG52 CN3:CN52</xm:sqref>
        </x14:dataValidation>
        <x14:dataValidation type="list" allowBlank="1" showInputMessage="1" showErrorMessage="1">
          <x14:formula1>
            <xm:f>Labels!$B$9:$B$11</xm:f>
          </x14:formula1>
          <xm:sqref>CV3:CX52 DO3:DX52</xm:sqref>
        </x14:dataValidation>
        <x14:dataValidation type="list" allowBlank="1" showInputMessage="1" showErrorMessage="1">
          <x14:formula1>
            <xm:f>Labels!$B$14:$B$16</xm:f>
          </x14:formula1>
          <xm:sqref>CZ3:DB52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00B0F0"/>
  </sheetPr>
  <dimension ref="A1:AJ39"/>
  <sheetViews>
    <sheetView showGridLines="0" zoomScaleNormal="100" workbookViewId="0"/>
  </sheetViews>
  <sheetFormatPr baseColWidth="10" defaultRowHeight="15" x14ac:dyDescent="0.25"/>
  <cols>
    <col min="1" max="7" width="6.85546875" customWidth="1"/>
    <col min="8" max="8" width="1.85546875" customWidth="1"/>
    <col min="9" max="9" width="3" customWidth="1"/>
    <col min="10" max="16" width="6.85546875" customWidth="1"/>
    <col min="17" max="17" width="1.85546875" customWidth="1"/>
    <col min="18" max="33" width="6.85546875" customWidth="1"/>
    <col min="34" max="34" width="6.85546875" style="143" customWidth="1"/>
    <col min="35" max="36" width="61" style="143" bestFit="1" customWidth="1"/>
  </cols>
  <sheetData>
    <row r="1" spans="1:36" ht="21" x14ac:dyDescent="0.35">
      <c r="L1" s="71" t="str">
        <f>Rapport!C2</f>
        <v xml:space="preserve"> ()</v>
      </c>
    </row>
    <row r="2" spans="1:36" ht="3" customHeight="1" x14ac:dyDescent="0.25">
      <c r="L2" s="90"/>
    </row>
    <row r="3" spans="1:36" ht="21" x14ac:dyDescent="0.35">
      <c r="D3" s="127"/>
      <c r="L3" s="71" t="s">
        <v>276</v>
      </c>
    </row>
    <row r="4" spans="1:36" ht="3" customHeight="1" x14ac:dyDescent="0.25"/>
    <row r="5" spans="1:36" ht="15.75" x14ac:dyDescent="0.25">
      <c r="L5" s="126" t="e">
        <f>"Audit réalisé du "&amp;DAY(Rapport!C9)&amp;"/"&amp;MONTH(Rapport!C9)&amp;"/"&amp;YEAR(Rapport!C9)&amp;" au "&amp;DAY(Rapport!C10)&amp;"/"&amp;MONTH(Rapport!C10)&amp;"/"&amp;YEAR(Rapport!C10)</f>
        <v>#VALUE!</v>
      </c>
      <c r="T5" s="40"/>
      <c r="U5" s="102" t="str">
        <f>nbcas &amp; IF(nbcas=1," cas audité"," cas audités")</f>
        <v>0 cas audités</v>
      </c>
      <c r="V5" s="41"/>
    </row>
    <row r="6" spans="1:36" ht="3" customHeight="1" x14ac:dyDescent="0.25"/>
    <row r="7" spans="1:36" x14ac:dyDescent="0.25">
      <c r="A7" s="100" t="s">
        <v>30</v>
      </c>
      <c r="B7" s="101"/>
      <c r="C7" s="101"/>
      <c r="D7" s="101"/>
      <c r="E7" s="101"/>
      <c r="F7" s="101"/>
      <c r="G7" s="101"/>
      <c r="I7" s="100" t="s">
        <v>175</v>
      </c>
      <c r="J7" s="101"/>
      <c r="K7" s="101"/>
      <c r="L7" s="101"/>
      <c r="M7" s="101"/>
      <c r="N7" s="101"/>
      <c r="O7" s="101"/>
      <c r="P7" s="101"/>
      <c r="R7" s="100" t="s">
        <v>182</v>
      </c>
      <c r="S7" s="101"/>
      <c r="T7" s="101"/>
      <c r="U7" s="101"/>
      <c r="V7" s="112" t="s">
        <v>183</v>
      </c>
    </row>
    <row r="8" spans="1:36" ht="3" customHeight="1" x14ac:dyDescent="0.25"/>
    <row r="9" spans="1:36" x14ac:dyDescent="0.25">
      <c r="I9">
        <f>Rapport!D130</f>
        <v>0</v>
      </c>
      <c r="J9" s="103" t="str">
        <f>IF(Rapport!D130&lt;2,Poster!AI9,Poster!AJ9)</f>
        <v>cystite simple</v>
      </c>
      <c r="T9" s="111" t="s">
        <v>10</v>
      </c>
      <c r="U9" s="12">
        <f>Rapport!D76</f>
        <v>0</v>
      </c>
      <c r="V9" s="46">
        <f t="shared" ref="V9:V18" si="0">IFERROR(U9/nbcas,0)</f>
        <v>0</v>
      </c>
      <c r="AH9" s="143">
        <f>Rapport!D130</f>
        <v>0</v>
      </c>
      <c r="AI9" s="142" t="s">
        <v>760</v>
      </c>
      <c r="AJ9" s="142" t="s">
        <v>765</v>
      </c>
    </row>
    <row r="10" spans="1:36" x14ac:dyDescent="0.25">
      <c r="I10">
        <f>Rapport!D131</f>
        <v>0</v>
      </c>
      <c r="J10" s="103" t="str">
        <f>IF(Rapport!D131&lt;2,Poster!AI10,Poster!AJ10)</f>
        <v>cystite à risque de complication</v>
      </c>
      <c r="T10" s="111" t="s">
        <v>16</v>
      </c>
      <c r="U10" s="12">
        <f>Rapport!D77</f>
        <v>0</v>
      </c>
      <c r="V10" s="46">
        <f t="shared" si="0"/>
        <v>0</v>
      </c>
      <c r="AH10" s="143">
        <f>Rapport!D131</f>
        <v>0</v>
      </c>
      <c r="AI10" s="142" t="s">
        <v>761</v>
      </c>
      <c r="AJ10" s="142" t="s">
        <v>766</v>
      </c>
    </row>
    <row r="11" spans="1:36" x14ac:dyDescent="0.25">
      <c r="I11">
        <f>Rapport!D132</f>
        <v>0</v>
      </c>
      <c r="J11" s="103" t="str">
        <f>IF(Rapport!D132&lt;2,Poster!AI11,Poster!AJ11)</f>
        <v>pyélonéphrite simple sans signe de gravité</v>
      </c>
      <c r="T11" s="111" t="s">
        <v>20</v>
      </c>
      <c r="U11" s="12">
        <f>Rapport!D78</f>
        <v>0</v>
      </c>
      <c r="V11" s="46">
        <f t="shared" si="0"/>
        <v>0</v>
      </c>
      <c r="AH11" s="143">
        <f>Rapport!D132</f>
        <v>0</v>
      </c>
      <c r="AI11" s="142" t="s">
        <v>762</v>
      </c>
      <c r="AJ11" s="142" t="s">
        <v>767</v>
      </c>
    </row>
    <row r="12" spans="1:36" x14ac:dyDescent="0.25">
      <c r="I12">
        <f>Rapport!D133</f>
        <v>0</v>
      </c>
      <c r="J12" s="103" t="str">
        <f>IF(Rapport!D133&lt;2,Poster!AI12,Poster!AJ12)</f>
        <v>pyélonéphrite à risque de compl. sans signe de gravité</v>
      </c>
      <c r="T12" s="111" t="s">
        <v>81</v>
      </c>
      <c r="U12" s="12">
        <f>Rapport!D79</f>
        <v>0</v>
      </c>
      <c r="V12" s="46">
        <f t="shared" si="0"/>
        <v>0</v>
      </c>
      <c r="AH12" s="143">
        <f>Rapport!D133</f>
        <v>0</v>
      </c>
      <c r="AI12" s="142" t="s">
        <v>763</v>
      </c>
      <c r="AJ12" s="142" t="s">
        <v>768</v>
      </c>
    </row>
    <row r="13" spans="1:36" x14ac:dyDescent="0.25">
      <c r="I13">
        <f>Rapport!D134</f>
        <v>0</v>
      </c>
      <c r="J13" s="103" t="str">
        <f>IF(Rapport!D134&lt;2,Poster!AI13,Poster!AJ13)</f>
        <v>pyélonéphrite grave</v>
      </c>
      <c r="T13" s="111" t="s">
        <v>17</v>
      </c>
      <c r="U13" s="12">
        <f>Rapport!D80</f>
        <v>0</v>
      </c>
      <c r="V13" s="46">
        <f t="shared" si="0"/>
        <v>0</v>
      </c>
      <c r="AH13" s="143">
        <f>Rapport!D134</f>
        <v>0</v>
      </c>
      <c r="AI13" s="142" t="s">
        <v>764</v>
      </c>
      <c r="AJ13" s="142" t="s">
        <v>769</v>
      </c>
    </row>
    <row r="14" spans="1:36" x14ac:dyDescent="0.25">
      <c r="I14">
        <f>Rapport!D135</f>
        <v>0</v>
      </c>
      <c r="J14" s="103" t="str">
        <f>IF(Rapport!D135&lt;2,Poster!AI14,Poster!AJ14)</f>
        <v>infection urinaire masculine</v>
      </c>
      <c r="T14" s="111" t="s">
        <v>19</v>
      </c>
      <c r="U14" s="12">
        <f>Rapport!D81</f>
        <v>0</v>
      </c>
      <c r="V14" s="46">
        <f t="shared" si="0"/>
        <v>0</v>
      </c>
      <c r="AH14" s="143">
        <f>Rapport!D135</f>
        <v>0</v>
      </c>
      <c r="AI14" s="142" t="s">
        <v>176</v>
      </c>
      <c r="AJ14" s="142" t="s">
        <v>181</v>
      </c>
    </row>
    <row r="15" spans="1:36" ht="15" customHeight="1" x14ac:dyDescent="0.25">
      <c r="I15">
        <f>Rapport!D136</f>
        <v>0</v>
      </c>
      <c r="J15" s="103" t="str">
        <f>IF(Rapport!D136&lt;2,Poster!AI15,Poster!AJ15)</f>
        <v>colonisation avec indication retenue à une antibiothérapie</v>
      </c>
      <c r="T15" s="111" t="s">
        <v>80</v>
      </c>
      <c r="U15" s="12">
        <f>Rapport!D82</f>
        <v>0</v>
      </c>
      <c r="V15" s="46">
        <f t="shared" si="0"/>
        <v>0</v>
      </c>
      <c r="AH15" s="143">
        <f>Rapport!D136</f>
        <v>0</v>
      </c>
      <c r="AI15" s="142" t="s">
        <v>177</v>
      </c>
      <c r="AJ15" s="142" t="s">
        <v>180</v>
      </c>
    </row>
    <row r="16" spans="1:36" ht="15" customHeight="1" x14ac:dyDescent="0.25">
      <c r="A16" t="e">
        <f>"Age moyen : "&amp;FIXED(Rapport!C18,1)&amp;" ans"</f>
        <v>#VALUE!</v>
      </c>
      <c r="I16">
        <f>Rapport!D137</f>
        <v>0</v>
      </c>
      <c r="J16" s="103" t="str">
        <f>IF(Rapport!D137&lt;2,Poster!AI16,Poster!AJ16)</f>
        <v>infection urinaire, sans précision</v>
      </c>
      <c r="T16" s="111" t="s">
        <v>82</v>
      </c>
      <c r="U16" s="12">
        <f>Rapport!D83</f>
        <v>0</v>
      </c>
      <c r="V16" s="46">
        <f t="shared" si="0"/>
        <v>0</v>
      </c>
      <c r="AH16" s="143">
        <f>Rapport!D137</f>
        <v>0</v>
      </c>
      <c r="AI16" s="142" t="s">
        <v>178</v>
      </c>
      <c r="AJ16" s="142" t="s">
        <v>179</v>
      </c>
    </row>
    <row r="17" spans="1:36" ht="15" customHeight="1" x14ac:dyDescent="0.25">
      <c r="A17" t="str">
        <f>"Dispositif urinaire : "&amp;Rapport!H28</f>
        <v>Dispositif urinaire : 0</v>
      </c>
      <c r="I17" s="11"/>
      <c r="J17" s="116"/>
      <c r="K17" s="11"/>
      <c r="L17" s="11"/>
      <c r="M17" s="11"/>
      <c r="N17" s="11"/>
      <c r="O17" s="11"/>
      <c r="P17" s="11"/>
      <c r="Q17" s="11"/>
      <c r="R17" s="11"/>
      <c r="S17" s="11"/>
      <c r="T17" s="117" t="s">
        <v>83</v>
      </c>
      <c r="U17" s="12">
        <f>Rapport!D84</f>
        <v>0</v>
      </c>
      <c r="V17" s="46">
        <f t="shared" si="0"/>
        <v>0</v>
      </c>
      <c r="W17" s="11"/>
      <c r="X17" s="11"/>
      <c r="AI17" s="142"/>
      <c r="AJ17" s="142"/>
    </row>
    <row r="18" spans="1:36" ht="15" customHeight="1" x14ac:dyDescent="0.25">
      <c r="I18" s="118" t="s">
        <v>185</v>
      </c>
      <c r="J18" s="110"/>
      <c r="K18" s="110"/>
      <c r="L18" s="110"/>
      <c r="M18" s="110"/>
      <c r="N18" s="110"/>
      <c r="O18" s="110"/>
      <c r="P18" s="110"/>
      <c r="Q18" s="11"/>
      <c r="R18" s="11"/>
      <c r="S18" s="11"/>
      <c r="T18" s="117" t="s">
        <v>84</v>
      </c>
      <c r="U18" s="12">
        <f>Rapport!D85</f>
        <v>0</v>
      </c>
      <c r="V18" s="46">
        <f t="shared" si="0"/>
        <v>0</v>
      </c>
      <c r="W18" s="11"/>
      <c r="X18" s="11"/>
    </row>
    <row r="19" spans="1:36" ht="3" customHeight="1" x14ac:dyDescent="0.25"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36" ht="15" customHeight="1" x14ac:dyDescent="0.25">
      <c r="A20" s="100" t="s">
        <v>174</v>
      </c>
      <c r="B20" s="101"/>
      <c r="C20" s="101"/>
      <c r="D20" s="101"/>
      <c r="E20" s="272" t="str">
        <f>"(aucun : "&amp;Rapport!D41&amp;" fois)"</f>
        <v>(aucun : 0 fois)</v>
      </c>
      <c r="F20" s="101"/>
      <c r="G20" s="101"/>
      <c r="I20" s="11"/>
      <c r="J20" s="11"/>
      <c r="K20" s="11"/>
      <c r="L20" s="119" t="s">
        <v>155</v>
      </c>
      <c r="M20" s="11" t="e">
        <f>"faite "&amp;Rapport!D62&amp;" fois ("&amp;FIXED(Rapport!D62/nbcas*100,1)&amp;"%)"</f>
        <v>#DIV/0!</v>
      </c>
      <c r="N20" s="11"/>
      <c r="O20" s="11"/>
      <c r="P20" s="11"/>
      <c r="Q20" s="11"/>
      <c r="R20" s="11"/>
      <c r="S20" s="11"/>
      <c r="T20" s="11"/>
      <c r="U20" s="11"/>
      <c r="V20" s="120" t="str">
        <f>"Plurimicrobien : "&amp;Rapport!D101&amp;" fois"</f>
        <v>Plurimicrobien : 0 fois</v>
      </c>
      <c r="W20" s="11"/>
      <c r="X20" s="11"/>
    </row>
    <row r="21" spans="1:36" ht="3" customHeight="1" x14ac:dyDescent="0.25">
      <c r="I21" s="11"/>
      <c r="J21" s="11"/>
      <c r="K21" s="11"/>
      <c r="L21" s="14"/>
      <c r="M21" s="11"/>
      <c r="N21" s="11"/>
      <c r="O21" s="11"/>
      <c r="P21" s="11"/>
      <c r="Q21" s="11"/>
      <c r="R21" s="11"/>
      <c r="S21" s="11"/>
      <c r="T21" s="11"/>
      <c r="U21" s="11"/>
      <c r="V21" s="14"/>
      <c r="W21" s="11"/>
      <c r="X21" s="11"/>
    </row>
    <row r="22" spans="1:36" ht="15" customHeight="1" x14ac:dyDescent="0.25">
      <c r="A22" s="11"/>
      <c r="B22" s="11"/>
      <c r="C22" s="14"/>
      <c r="D22" s="14" t="s">
        <v>53</v>
      </c>
      <c r="E22" s="12">
        <f>COUNTIF(Fiches!N:N,"Oui")</f>
        <v>0</v>
      </c>
      <c r="F22" s="17">
        <f>IFERROR(E22/nbcas,0)</f>
        <v>0</v>
      </c>
      <c r="I22" s="11"/>
      <c r="J22" s="11"/>
      <c r="K22" s="11"/>
      <c r="L22" s="119" t="s">
        <v>156</v>
      </c>
      <c r="M22" s="11" t="e">
        <f>"fait "&amp;Rapport!D67&amp;" fois ("&amp;FIXED(Rapport!D67/nbcas*100,1)&amp;"%)"</f>
        <v>#DIV/0!</v>
      </c>
      <c r="N22" s="11"/>
      <c r="O22" s="11"/>
      <c r="P22" s="11"/>
      <c r="Q22" s="11"/>
      <c r="R22" s="11"/>
      <c r="S22" s="11"/>
      <c r="T22" s="11"/>
      <c r="U22" s="11"/>
      <c r="V22" s="121" t="str">
        <f>"BMR : "&amp;Rapport!D103&amp;" "&amp;Rapport!F103</f>
        <v>BMR : 0 des 0 germes identifiés</v>
      </c>
      <c r="W22" s="11"/>
      <c r="X22" s="11"/>
    </row>
    <row r="23" spans="1:36" ht="15" customHeight="1" x14ac:dyDescent="0.25">
      <c r="A23" s="11"/>
      <c r="B23" s="11"/>
      <c r="C23" s="14"/>
      <c r="D23" s="14" t="s">
        <v>54</v>
      </c>
      <c r="E23" s="12">
        <f>COUNTIF(Fiches!O:O,"Oui")</f>
        <v>0</v>
      </c>
      <c r="F23" s="17">
        <f t="shared" ref="F23:F34" si="1">IFERROR(E23/nbcas,0)</f>
        <v>0</v>
      </c>
      <c r="G23" s="3"/>
      <c r="H23" s="3"/>
      <c r="I23" s="106"/>
      <c r="J23" s="106"/>
      <c r="K23" s="106"/>
      <c r="L23" s="106"/>
      <c r="M23" s="106"/>
      <c r="N23" s="106"/>
      <c r="O23" s="106"/>
      <c r="P23" s="106"/>
      <c r="Q23" s="106"/>
      <c r="R23" s="11"/>
      <c r="S23" s="11"/>
      <c r="T23" s="11"/>
      <c r="U23" s="11"/>
      <c r="V23" s="11"/>
      <c r="W23" s="11"/>
      <c r="X23" s="11"/>
    </row>
    <row r="24" spans="1:36" ht="15.75" x14ac:dyDescent="0.25">
      <c r="A24" s="11"/>
      <c r="B24" s="11"/>
      <c r="C24" s="14"/>
      <c r="D24" s="14" t="s">
        <v>55</v>
      </c>
      <c r="E24" s="12">
        <f>COUNTIF(Fiches!P:P,"Oui")</f>
        <v>0</v>
      </c>
      <c r="F24" s="17">
        <f t="shared" si="1"/>
        <v>0</v>
      </c>
      <c r="I24" s="125" t="s">
        <v>158</v>
      </c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"/>
      <c r="X24" s="11"/>
    </row>
    <row r="25" spans="1:36" x14ac:dyDescent="0.25">
      <c r="A25" s="11"/>
      <c r="B25" s="11"/>
      <c r="C25" s="14"/>
      <c r="D25" s="14" t="s">
        <v>56</v>
      </c>
      <c r="E25" s="12">
        <f>COUNTIF(Fiches!Q:Q,"Oui")</f>
        <v>0</v>
      </c>
      <c r="F25" s="17">
        <f t="shared" si="1"/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36" x14ac:dyDescent="0.25">
      <c r="A26" s="11"/>
      <c r="B26" s="11"/>
      <c r="C26" s="14"/>
      <c r="D26" s="14" t="s">
        <v>51</v>
      </c>
      <c r="E26" s="12">
        <f>COUNTIF(Fiches!R:R,"Oui")</f>
        <v>0</v>
      </c>
      <c r="F26" s="17">
        <f t="shared" si="1"/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36" x14ac:dyDescent="0.25">
      <c r="A27" s="11"/>
      <c r="B27" s="11"/>
      <c r="C27" s="14"/>
      <c r="D27" s="14" t="s">
        <v>57</v>
      </c>
      <c r="E27" s="12">
        <f>COUNTIF(Fiches!S:S,"Oui")</f>
        <v>0</v>
      </c>
      <c r="F27" s="17">
        <f t="shared" si="1"/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36" x14ac:dyDescent="0.25">
      <c r="A28" s="11"/>
      <c r="B28" s="11"/>
      <c r="C28" s="14"/>
      <c r="D28" s="14" t="s">
        <v>58</v>
      </c>
      <c r="E28" s="12">
        <f>COUNTIF(Fiches!T:T,"Oui")</f>
        <v>0</v>
      </c>
      <c r="F28" s="17">
        <f t="shared" si="1"/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36" x14ac:dyDescent="0.25">
      <c r="A29" s="11"/>
      <c r="B29" s="11"/>
      <c r="C29" s="14"/>
      <c r="D29" s="14" t="s">
        <v>59</v>
      </c>
      <c r="E29" s="12">
        <f>COUNTIF(Fiches!U:U,"Oui")</f>
        <v>0</v>
      </c>
      <c r="F29" s="17">
        <f t="shared" si="1"/>
        <v>0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36" x14ac:dyDescent="0.25">
      <c r="A30" s="11"/>
      <c r="B30" s="11"/>
      <c r="C30" s="14"/>
      <c r="D30" s="14" t="s">
        <v>60</v>
      </c>
      <c r="E30" s="12">
        <f>COUNTIF(Fiches!V:V,"Oui")</f>
        <v>0</v>
      </c>
      <c r="F30" s="17">
        <f t="shared" si="1"/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36" x14ac:dyDescent="0.25">
      <c r="A31" s="11"/>
      <c r="B31" s="11"/>
      <c r="C31" s="14"/>
      <c r="D31" s="14" t="s">
        <v>61</v>
      </c>
      <c r="E31" s="12">
        <f>COUNTIF(Fiches!W:W,"Oui")</f>
        <v>0</v>
      </c>
      <c r="F31" s="17">
        <f t="shared" si="1"/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36" x14ac:dyDescent="0.25">
      <c r="A32" s="11"/>
      <c r="B32" s="11"/>
      <c r="C32" s="14"/>
      <c r="D32" s="14" t="s">
        <v>62</v>
      </c>
      <c r="E32" s="12">
        <f>COUNTIF(Fiches!X:X,"Oui")</f>
        <v>0</v>
      </c>
      <c r="F32" s="17">
        <f t="shared" si="1"/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36" x14ac:dyDescent="0.25">
      <c r="A33" s="11"/>
      <c r="B33" s="11"/>
      <c r="C33" s="14"/>
      <c r="D33" s="14" t="s">
        <v>63</v>
      </c>
      <c r="E33" s="12">
        <f>COUNTIF(Fiches!Y:Y,"Oui")</f>
        <v>0</v>
      </c>
      <c r="F33" s="17">
        <f t="shared" si="1"/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36" x14ac:dyDescent="0.25">
      <c r="A34" s="11"/>
      <c r="B34" s="11"/>
      <c r="C34" s="14"/>
      <c r="D34" s="14" t="s">
        <v>64</v>
      </c>
      <c r="E34" s="12">
        <f>COUNTIF(Fiches!Z:Z,"Oui")</f>
        <v>0</v>
      </c>
      <c r="F34" s="17">
        <f t="shared" si="1"/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36" x14ac:dyDescent="0.25">
      <c r="A35" s="11"/>
      <c r="B35" s="11"/>
      <c r="C35" s="14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36" x14ac:dyDescent="0.25">
      <c r="A36" s="122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4"/>
      <c r="W36" s="11"/>
      <c r="X36" s="11"/>
    </row>
    <row r="37" spans="1:36" x14ac:dyDescent="0.25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9"/>
      <c r="W37" s="11"/>
      <c r="X37" s="11"/>
    </row>
    <row r="38" spans="1:36" s="147" customFormat="1" ht="8.25" x14ac:dyDescent="0.15">
      <c r="A38" s="145" t="s">
        <v>225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6"/>
      <c r="AH38" s="148"/>
      <c r="AI38" s="148"/>
      <c r="AJ38" s="148"/>
    </row>
    <row r="39" spans="1:36" x14ac:dyDescent="0.25">
      <c r="A39" s="104"/>
      <c r="B39" s="104"/>
    </row>
  </sheetData>
  <conditionalFormatting sqref="E22:E34">
    <cfRule type="cellIs" dxfId="3" priority="10" operator="greaterThan">
      <formula>0</formula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{80C93628-6E44-4FAA-A4BE-299344A515BF}</x14:id>
        </ext>
      </extLst>
    </cfRule>
  </conditionalFormatting>
  <conditionalFormatting sqref="I9:I17">
    <cfRule type="cellIs" dxfId="2" priority="9" operator="greaterThan">
      <formula>0</formula>
    </cfRule>
  </conditionalFormatting>
  <conditionalFormatting sqref="U9">
    <cfRule type="cellIs" dxfId="1" priority="7" operator="greaterThan">
      <formula>0</formula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{1E075EF6-0A82-4FCC-9CA8-02669A75D4D0}</x14:id>
        </ext>
      </extLst>
    </cfRule>
  </conditionalFormatting>
  <conditionalFormatting sqref="U10:U18">
    <cfRule type="cellIs" dxfId="0" priority="1" operator="greaterThan">
      <formula>0</formula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{F069B3A6-3FF2-4A0E-B075-33BFD5392A03}</x14:id>
        </ext>
      </extLst>
    </cfRule>
  </conditionalFormatting>
  <pageMargins left="0.51181102362204722" right="0.23622047244094491" top="0.59055118110236227" bottom="0.59055118110236227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C93628-6E44-4FAA-A4BE-299344A515B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E22:E34</xm:sqref>
        </x14:conditionalFormatting>
        <x14:conditionalFormatting xmlns:xm="http://schemas.microsoft.com/office/excel/2006/main">
          <x14:cfRule type="dataBar" id="{1E075EF6-0A82-4FCC-9CA8-02669A75D4D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U9</xm:sqref>
        </x14:conditionalFormatting>
        <x14:conditionalFormatting xmlns:xm="http://schemas.microsoft.com/office/excel/2006/main">
          <x14:cfRule type="dataBar" id="{F069B3A6-3FF2-4A0E-B075-33BFD5392A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U10:U18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00B0F0"/>
  </sheetPr>
  <dimension ref="A1:J236"/>
  <sheetViews>
    <sheetView showGridLines="0" topLeftCell="A25" workbookViewId="0">
      <selection activeCell="F4" sqref="F4"/>
    </sheetView>
  </sheetViews>
  <sheetFormatPr baseColWidth="10" defaultRowHeight="15" x14ac:dyDescent="0.25"/>
  <cols>
    <col min="1" max="1" width="1.28515625" customWidth="1"/>
    <col min="2" max="2" width="25" style="4" customWidth="1"/>
    <col min="4" max="9" width="6.85546875" customWidth="1"/>
    <col min="10" max="10" width="6.85546875" style="11" customWidth="1"/>
  </cols>
  <sheetData>
    <row r="1" spans="2:10" x14ac:dyDescent="0.25">
      <c r="B1" s="5"/>
    </row>
    <row r="2" spans="2:10" ht="18.75" customHeight="1" x14ac:dyDescent="0.25">
      <c r="B2" s="36"/>
      <c r="C2" s="278" t="str">
        <f>Intro!E7 &amp; " ("&amp;Intro!E8&amp;")"</f>
        <v xml:space="preserve"> ()</v>
      </c>
      <c r="D2" s="279"/>
      <c r="E2" s="279"/>
      <c r="F2" s="279"/>
      <c r="G2" s="279"/>
      <c r="H2" s="279"/>
      <c r="I2" s="279"/>
      <c r="J2" s="280"/>
    </row>
    <row r="3" spans="2:10" ht="21.75" customHeight="1" x14ac:dyDescent="0.25">
      <c r="C3" s="281"/>
      <c r="D3" s="282"/>
      <c r="E3" s="282"/>
      <c r="F3" s="282"/>
      <c r="G3" s="282"/>
      <c r="H3" s="282"/>
      <c r="I3" s="282"/>
      <c r="J3" s="283"/>
    </row>
    <row r="4" spans="2:10" x14ac:dyDescent="0.25">
      <c r="B4" s="3"/>
      <c r="C4" s="99"/>
    </row>
    <row r="5" spans="2:10" ht="18.75" customHeight="1" x14ac:dyDescent="0.35">
      <c r="F5" s="71" t="s">
        <v>228</v>
      </c>
    </row>
    <row r="6" spans="2:10" ht="18.75" customHeight="1" x14ac:dyDescent="0.35">
      <c r="F6" s="71" t="s">
        <v>116</v>
      </c>
    </row>
    <row r="7" spans="2:10" ht="18.75" customHeight="1" x14ac:dyDescent="0.35">
      <c r="F7" s="71" t="s">
        <v>227</v>
      </c>
    </row>
    <row r="8" spans="2:10" ht="4.5" customHeight="1" x14ac:dyDescent="0.25"/>
    <row r="9" spans="2:10" ht="15.75" x14ac:dyDescent="0.25">
      <c r="B9" s="4" t="s">
        <v>27</v>
      </c>
      <c r="C9" s="7" t="str">
        <f>IF(Intro!E12&lt;&gt;"",Intro!E12,"-")</f>
        <v>-</v>
      </c>
      <c r="H9" s="4" t="s">
        <v>29</v>
      </c>
      <c r="I9" s="8">
        <f>COUNT(Fiches!A:A)</f>
        <v>0</v>
      </c>
    </row>
    <row r="10" spans="2:10" x14ac:dyDescent="0.25">
      <c r="B10" s="4" t="s">
        <v>28</v>
      </c>
      <c r="C10" s="7" t="str">
        <f>IF(C9&lt;&gt;"-",C9+180,"-")</f>
        <v>-</v>
      </c>
      <c r="J10" s="146"/>
    </row>
    <row r="11" spans="2:10" ht="6" customHeight="1" x14ac:dyDescent="0.25">
      <c r="J11" s="149" t="s">
        <v>226</v>
      </c>
    </row>
    <row r="12" spans="2:10" x14ac:dyDescent="0.25">
      <c r="B12" s="15" t="s">
        <v>30</v>
      </c>
      <c r="C12" s="16"/>
      <c r="D12" s="16"/>
      <c r="E12" s="16"/>
      <c r="F12" s="16"/>
      <c r="G12" s="16"/>
      <c r="H12" s="16"/>
      <c r="I12" s="16"/>
      <c r="J12" s="16"/>
    </row>
    <row r="13" spans="2:10" ht="6" customHeight="1" x14ac:dyDescent="0.25">
      <c r="B13"/>
      <c r="J13"/>
    </row>
    <row r="14" spans="2:10" x14ac:dyDescent="0.25">
      <c r="B14" s="6" t="s">
        <v>32</v>
      </c>
      <c r="D14" s="12" t="s">
        <v>40</v>
      </c>
      <c r="E14" s="13" t="s">
        <v>26</v>
      </c>
    </row>
    <row r="15" spans="2:10" x14ac:dyDescent="0.25">
      <c r="C15" s="10" t="s">
        <v>6</v>
      </c>
      <c r="D15" s="12">
        <f>COUNTIF(Fiches!D:D,Rapport!C15)</f>
        <v>0</v>
      </c>
      <c r="E15" s="17">
        <f>IFERROR(D15/nbcas,0)</f>
        <v>0</v>
      </c>
    </row>
    <row r="16" spans="2:10" x14ac:dyDescent="0.25">
      <c r="C16" s="10" t="s">
        <v>15</v>
      </c>
      <c r="D16" s="12">
        <f>COUNTIF(Fiches!D:D,Rapport!C16)</f>
        <v>0</v>
      </c>
      <c r="E16" s="17">
        <f>IFERROR(D16/nbcas,0)</f>
        <v>0</v>
      </c>
    </row>
    <row r="18" spans="2:10" x14ac:dyDescent="0.25">
      <c r="B18" s="6" t="s">
        <v>31</v>
      </c>
      <c r="C18" s="9" t="str">
        <f>IFERROR(AVERAGE(Fiches!B:B),"-")</f>
        <v>-</v>
      </c>
      <c r="D18" t="str">
        <f>IFERROR("ans (+/- "&amp;FIXED(STDEV(Fiches!B:B),1)&amp;")","-")</f>
        <v>-</v>
      </c>
    </row>
    <row r="20" spans="2:10" x14ac:dyDescent="0.25">
      <c r="B20" s="6" t="s">
        <v>229</v>
      </c>
      <c r="D20" s="12" t="s">
        <v>40</v>
      </c>
      <c r="E20" s="13" t="s">
        <v>26</v>
      </c>
    </row>
    <row r="21" spans="2:10" x14ac:dyDescent="0.25">
      <c r="C21" s="12" t="s">
        <v>230</v>
      </c>
      <c r="D21" s="12">
        <f>Calculs!C7</f>
        <v>0</v>
      </c>
      <c r="E21" s="17">
        <f t="shared" ref="E21:E26" si="0">IFERROR(D21/nbcas,0)</f>
        <v>0</v>
      </c>
    </row>
    <row r="22" spans="2:10" x14ac:dyDescent="0.25">
      <c r="C22" s="12" t="s">
        <v>231</v>
      </c>
      <c r="D22" s="12">
        <f>Calculs!C8</f>
        <v>0</v>
      </c>
      <c r="E22" s="17">
        <f t="shared" si="0"/>
        <v>0</v>
      </c>
    </row>
    <row r="23" spans="2:10" x14ac:dyDescent="0.25">
      <c r="C23" s="12" t="s">
        <v>232</v>
      </c>
      <c r="D23" s="12">
        <f>Calculs!C9</f>
        <v>0</v>
      </c>
      <c r="E23" s="17">
        <f t="shared" si="0"/>
        <v>0</v>
      </c>
    </row>
    <row r="24" spans="2:10" x14ac:dyDescent="0.25">
      <c r="C24" s="12" t="s">
        <v>233</v>
      </c>
      <c r="D24" s="12">
        <f>Calculs!C10</f>
        <v>0</v>
      </c>
      <c r="E24" s="17">
        <f t="shared" si="0"/>
        <v>0</v>
      </c>
    </row>
    <row r="25" spans="2:10" x14ac:dyDescent="0.25">
      <c r="C25" s="12" t="s">
        <v>234</v>
      </c>
      <c r="D25" s="12">
        <f>Calculs!C11</f>
        <v>0</v>
      </c>
      <c r="E25" s="17">
        <f t="shared" si="0"/>
        <v>0</v>
      </c>
    </row>
    <row r="26" spans="2:10" x14ac:dyDescent="0.25">
      <c r="C26" s="154" t="s">
        <v>235</v>
      </c>
      <c r="D26" s="12">
        <f>Calculs!C12</f>
        <v>0</v>
      </c>
      <c r="E26" s="17">
        <f t="shared" si="0"/>
        <v>0</v>
      </c>
    </row>
    <row r="27" spans="2:10" x14ac:dyDescent="0.25">
      <c r="C27" s="14"/>
      <c r="D27" s="34"/>
      <c r="E27" s="35"/>
    </row>
    <row r="28" spans="2:10" x14ac:dyDescent="0.25">
      <c r="B28" s="6" t="s">
        <v>49</v>
      </c>
      <c r="C28" s="12">
        <f>COUNTIF(Fiches!H:H,"Oui")</f>
        <v>0</v>
      </c>
      <c r="D28" s="17">
        <f>IFERROR(C28/nbcas,0)</f>
        <v>0</v>
      </c>
      <c r="E28" s="35"/>
      <c r="G28" s="6" t="s">
        <v>50</v>
      </c>
      <c r="H28" s="12">
        <f>COUNTIF(Fiches!L:L,"Oui")</f>
        <v>0</v>
      </c>
      <c r="I28" s="17">
        <f>IFERROR(H28/nbcas,0)</f>
        <v>0</v>
      </c>
    </row>
    <row r="29" spans="2:10" ht="6" customHeight="1" x14ac:dyDescent="0.25">
      <c r="C29" s="14"/>
      <c r="D29" s="34"/>
      <c r="E29" s="35"/>
    </row>
    <row r="30" spans="2:10" x14ac:dyDescent="0.25">
      <c r="B30" s="15" t="s">
        <v>42</v>
      </c>
      <c r="C30" s="16"/>
      <c r="D30" s="16"/>
      <c r="E30" s="16"/>
      <c r="F30" s="16"/>
      <c r="G30" s="16"/>
      <c r="H30" s="16"/>
      <c r="I30" s="16"/>
      <c r="J30" s="16"/>
    </row>
    <row r="31" spans="2:10" ht="6" customHeight="1" x14ac:dyDescent="0.25">
      <c r="B31"/>
      <c r="J31"/>
    </row>
    <row r="32" spans="2:10" x14ac:dyDescent="0.25">
      <c r="G32" s="47" t="s">
        <v>40</v>
      </c>
      <c r="H32" s="48" t="s">
        <v>195</v>
      </c>
    </row>
    <row r="33" spans="2:10" x14ac:dyDescent="0.25">
      <c r="B33" s="27"/>
      <c r="C33" s="28"/>
      <c r="D33" s="28"/>
      <c r="E33" s="28"/>
      <c r="F33" s="32" t="s">
        <v>0</v>
      </c>
      <c r="G33" s="47">
        <f>COUNTIF(Fiches!J:J,"Oui")</f>
        <v>0</v>
      </c>
      <c r="H33" s="46">
        <f>IFERROR(G33/nbcas,0)</f>
        <v>0</v>
      </c>
      <c r="I33" s="33"/>
    </row>
    <row r="34" spans="2:10" x14ac:dyDescent="0.25">
      <c r="B34" s="27"/>
      <c r="C34" s="28"/>
      <c r="D34" s="28"/>
      <c r="E34" s="28"/>
      <c r="F34" s="32" t="s">
        <v>46</v>
      </c>
      <c r="G34" s="47">
        <f>Calculs!C25</f>
        <v>0</v>
      </c>
      <c r="H34" s="46">
        <f>IFERROR(G34/nbcas,0)</f>
        <v>0</v>
      </c>
      <c r="I34" s="33"/>
    </row>
    <row r="35" spans="2:10" x14ac:dyDescent="0.25">
      <c r="B35" s="27"/>
      <c r="C35" s="28"/>
      <c r="D35" s="28"/>
      <c r="E35" s="28"/>
      <c r="F35" s="32" t="s">
        <v>43</v>
      </c>
      <c r="G35" s="47">
        <f>COUNTIF(Fiches!K:K,"Oui")</f>
        <v>0</v>
      </c>
      <c r="H35" s="46">
        <f>IFERROR(G35/nbcas,0)</f>
        <v>0</v>
      </c>
      <c r="I35" s="33"/>
    </row>
    <row r="36" spans="2:10" x14ac:dyDescent="0.25">
      <c r="B36" s="27"/>
      <c r="C36" s="28"/>
      <c r="D36" s="28"/>
      <c r="E36" s="28"/>
      <c r="F36" s="32" t="s">
        <v>44</v>
      </c>
      <c r="G36" s="47">
        <f>COUNTIF(Fiches!G:G,"&lt;30")</f>
        <v>0</v>
      </c>
      <c r="H36" s="46">
        <f>IFERROR(G36/nbcas,0)</f>
        <v>0</v>
      </c>
      <c r="I36" s="33"/>
    </row>
    <row r="37" spans="2:10" x14ac:dyDescent="0.25">
      <c r="B37" s="27"/>
      <c r="C37" s="28"/>
      <c r="D37" s="28"/>
      <c r="E37" s="28"/>
      <c r="F37" s="32" t="s">
        <v>45</v>
      </c>
      <c r="G37" s="47">
        <f>D16</f>
        <v>0</v>
      </c>
      <c r="H37" s="46">
        <f>IFERROR(G37/nbcas,0)</f>
        <v>0</v>
      </c>
    </row>
    <row r="38" spans="2:10" ht="6" customHeight="1" x14ac:dyDescent="0.25"/>
    <row r="39" spans="2:10" x14ac:dyDescent="0.25">
      <c r="B39" s="119" t="s">
        <v>194</v>
      </c>
      <c r="C39" s="47">
        <f>Calculs!C29</f>
        <v>0</v>
      </c>
      <c r="D39" s="46">
        <f>IFERROR(C39/nbcas,0)</f>
        <v>0</v>
      </c>
      <c r="E39" s="11"/>
      <c r="F39" s="14"/>
      <c r="G39" s="55"/>
      <c r="H39" s="56"/>
    </row>
    <row r="40" spans="2:10" ht="6" customHeight="1" x14ac:dyDescent="0.25"/>
    <row r="41" spans="2:10" x14ac:dyDescent="0.25">
      <c r="B41" s="15" t="s">
        <v>1</v>
      </c>
      <c r="C41" s="37" t="s">
        <v>66</v>
      </c>
      <c r="D41" s="38">
        <f>COUNTIF(Fiches!M:M,"Oui")</f>
        <v>0</v>
      </c>
      <c r="E41" s="37" t="s">
        <v>65</v>
      </c>
      <c r="F41" s="16"/>
      <c r="G41" s="16"/>
      <c r="H41" s="16"/>
      <c r="I41" s="16"/>
      <c r="J41" s="16"/>
    </row>
    <row r="42" spans="2:10" ht="6" customHeight="1" x14ac:dyDescent="0.25">
      <c r="B42"/>
      <c r="J42"/>
    </row>
    <row r="43" spans="2:10" x14ac:dyDescent="0.25">
      <c r="D43" s="47" t="s">
        <v>40</v>
      </c>
      <c r="E43" s="48" t="s">
        <v>195</v>
      </c>
    </row>
    <row r="44" spans="2:10" x14ac:dyDescent="0.25">
      <c r="B44" s="27"/>
      <c r="C44" s="29" t="s">
        <v>53</v>
      </c>
      <c r="D44" s="47">
        <f>COUNTIF(Fiches!N:N,"Oui")</f>
        <v>0</v>
      </c>
      <c r="E44" s="17">
        <f t="shared" ref="E44:E51" si="1">IFERROR(D44/nbcas,0)</f>
        <v>0</v>
      </c>
    </row>
    <row r="45" spans="2:10" x14ac:dyDescent="0.25">
      <c r="B45" s="27"/>
      <c r="C45" s="29" t="s">
        <v>54</v>
      </c>
      <c r="D45" s="47">
        <f>COUNTIF(Fiches!O:O,"Oui")</f>
        <v>0</v>
      </c>
      <c r="E45" s="17">
        <f t="shared" si="1"/>
        <v>0</v>
      </c>
    </row>
    <row r="46" spans="2:10" x14ac:dyDescent="0.25">
      <c r="B46" s="27"/>
      <c r="C46" s="29" t="s">
        <v>55</v>
      </c>
      <c r="D46" s="47">
        <f>COUNTIF(Fiches!P:P,"Oui")</f>
        <v>0</v>
      </c>
      <c r="E46" s="17">
        <f t="shared" si="1"/>
        <v>0</v>
      </c>
    </row>
    <row r="47" spans="2:10" x14ac:dyDescent="0.25">
      <c r="B47" s="27"/>
      <c r="C47" s="29" t="s">
        <v>56</v>
      </c>
      <c r="D47" s="47">
        <f>COUNTIF(Fiches!Q:Q,"Oui")</f>
        <v>0</v>
      </c>
      <c r="E47" s="17">
        <f t="shared" si="1"/>
        <v>0</v>
      </c>
    </row>
    <row r="48" spans="2:10" x14ac:dyDescent="0.25">
      <c r="B48" s="27"/>
      <c r="C48" s="29" t="s">
        <v>51</v>
      </c>
      <c r="D48" s="47">
        <f>COUNTIF(Fiches!R:R,"Oui")</f>
        <v>0</v>
      </c>
      <c r="E48" s="17">
        <f t="shared" si="1"/>
        <v>0</v>
      </c>
    </row>
    <row r="49" spans="2:10" x14ac:dyDescent="0.25">
      <c r="B49" s="27"/>
      <c r="C49" s="29" t="s">
        <v>57</v>
      </c>
      <c r="D49" s="47">
        <f>COUNTIF(Fiches!S:S,"Oui")</f>
        <v>0</v>
      </c>
      <c r="E49" s="17">
        <f t="shared" si="1"/>
        <v>0</v>
      </c>
    </row>
    <row r="50" spans="2:10" x14ac:dyDescent="0.25">
      <c r="B50" s="27"/>
      <c r="C50" s="29" t="s">
        <v>58</v>
      </c>
      <c r="D50" s="47">
        <f>COUNTIF(Fiches!T:T,"Oui")</f>
        <v>0</v>
      </c>
      <c r="E50" s="17">
        <f t="shared" si="1"/>
        <v>0</v>
      </c>
    </row>
    <row r="51" spans="2:10" x14ac:dyDescent="0.25">
      <c r="B51" s="27"/>
      <c r="C51" s="29" t="s">
        <v>59</v>
      </c>
      <c r="D51" s="47">
        <f>COUNTIF(Fiches!U:U,"Oui")</f>
        <v>0</v>
      </c>
      <c r="E51" s="17">
        <f t="shared" si="1"/>
        <v>0</v>
      </c>
    </row>
    <row r="52" spans="2:10" x14ac:dyDescent="0.25">
      <c r="B52" s="27"/>
      <c r="C52" s="29" t="s">
        <v>60</v>
      </c>
      <c r="D52" s="47">
        <f>COUNTIF(Fiches!V:V,"Oui")</f>
        <v>0</v>
      </c>
      <c r="E52" s="17">
        <f t="shared" ref="E52:E57" si="2">IFERROR(D52/nbcas,0)</f>
        <v>0</v>
      </c>
    </row>
    <row r="53" spans="2:10" x14ac:dyDescent="0.25">
      <c r="B53" s="27"/>
      <c r="C53" s="29" t="s">
        <v>61</v>
      </c>
      <c r="D53" s="47">
        <f>COUNTIF(Fiches!W:W,"Oui")</f>
        <v>0</v>
      </c>
      <c r="E53" s="17">
        <f t="shared" si="2"/>
        <v>0</v>
      </c>
    </row>
    <row r="54" spans="2:10" x14ac:dyDescent="0.25">
      <c r="B54" s="27"/>
      <c r="C54" s="29" t="s">
        <v>62</v>
      </c>
      <c r="D54" s="47">
        <f>COUNTIF(Fiches!X:X,"Oui")</f>
        <v>0</v>
      </c>
      <c r="E54" s="17">
        <f t="shared" si="2"/>
        <v>0</v>
      </c>
      <c r="G54" s="33" t="s">
        <v>623</v>
      </c>
    </row>
    <row r="55" spans="2:10" x14ac:dyDescent="0.25">
      <c r="B55" s="27"/>
      <c r="C55" s="29" t="s">
        <v>63</v>
      </c>
      <c r="D55" s="47">
        <f>COUNTIF(Fiches!Y:Y,"Oui")</f>
        <v>0</v>
      </c>
      <c r="E55" s="17">
        <f t="shared" si="2"/>
        <v>0</v>
      </c>
      <c r="G55" s="33" t="s">
        <v>117</v>
      </c>
    </row>
    <row r="56" spans="2:10" x14ac:dyDescent="0.25">
      <c r="B56" s="27"/>
      <c r="C56" s="29" t="s">
        <v>64</v>
      </c>
      <c r="D56" s="47">
        <f>COUNTIF(Fiches!Z:Z,"Oui")</f>
        <v>0</v>
      </c>
      <c r="E56" s="17">
        <f t="shared" si="2"/>
        <v>0</v>
      </c>
      <c r="G56" s="33" t="s">
        <v>118</v>
      </c>
    </row>
    <row r="57" spans="2:10" x14ac:dyDescent="0.25">
      <c r="B57" s="27"/>
      <c r="C57" s="29" t="s">
        <v>248</v>
      </c>
      <c r="D57" s="47">
        <f>COUNTIF(Fiches!AA:AA,"Oui")</f>
        <v>0</v>
      </c>
      <c r="E57" s="17">
        <f t="shared" si="2"/>
        <v>0</v>
      </c>
      <c r="G57" s="33"/>
    </row>
    <row r="58" spans="2:10" ht="6" customHeight="1" x14ac:dyDescent="0.25"/>
    <row r="59" spans="2:10" x14ac:dyDescent="0.25">
      <c r="B59" s="15" t="s">
        <v>70</v>
      </c>
      <c r="C59" s="37" t="s">
        <v>66</v>
      </c>
      <c r="D59" s="38">
        <f>Calculs!C75</f>
        <v>0</v>
      </c>
      <c r="E59" s="37" t="s">
        <v>65</v>
      </c>
      <c r="F59" s="16"/>
      <c r="G59" s="16"/>
      <c r="H59" s="16"/>
      <c r="I59" s="16"/>
      <c r="J59" s="16"/>
    </row>
    <row r="60" spans="2:10" ht="6" customHeight="1" x14ac:dyDescent="0.25">
      <c r="B60"/>
      <c r="J60"/>
    </row>
    <row r="61" spans="2:10" x14ac:dyDescent="0.25">
      <c r="B61"/>
      <c r="D61" s="12" t="s">
        <v>40</v>
      </c>
      <c r="E61" s="13" t="s">
        <v>26</v>
      </c>
      <c r="G61" s="4" t="s">
        <v>76</v>
      </c>
      <c r="H61" s="40"/>
      <c r="I61" s="73" t="s">
        <v>72</v>
      </c>
      <c r="J61" s="41"/>
    </row>
    <row r="62" spans="2:10" x14ac:dyDescent="0.25">
      <c r="B62" s="2" t="s">
        <v>91</v>
      </c>
      <c r="C62" t="s">
        <v>71</v>
      </c>
      <c r="D62" s="12">
        <f>nbcas-D63</f>
        <v>0</v>
      </c>
      <c r="E62" s="17">
        <f t="shared" ref="E62:E63" si="3">IFERROR(D62/nbcas,0)</f>
        <v>0</v>
      </c>
      <c r="G62" s="42"/>
      <c r="H62" s="39"/>
      <c r="I62" s="12" t="s">
        <v>73</v>
      </c>
      <c r="J62" s="12" t="s">
        <v>74</v>
      </c>
    </row>
    <row r="63" spans="2:10" x14ac:dyDescent="0.25">
      <c r="B63"/>
      <c r="C63" t="s">
        <v>8</v>
      </c>
      <c r="D63" s="12">
        <f>COUNTIF(Fiches!AC:AC,C63)</f>
        <v>0</v>
      </c>
      <c r="E63" s="17">
        <f t="shared" si="3"/>
        <v>0</v>
      </c>
      <c r="G63" s="72" t="s">
        <v>75</v>
      </c>
      <c r="H63" s="12" t="s">
        <v>73</v>
      </c>
      <c r="I63" s="12">
        <f>COUNTIF(Fiches!AC:AC,"N+ L+")</f>
        <v>0</v>
      </c>
      <c r="J63" s="12">
        <f>COUNTIF(Fiches!AD:AD,"N+ L-")</f>
        <v>0</v>
      </c>
    </row>
    <row r="64" spans="2:10" x14ac:dyDescent="0.25">
      <c r="B64"/>
      <c r="G64" s="43"/>
      <c r="H64" s="12" t="s">
        <v>74</v>
      </c>
      <c r="I64" s="12">
        <f>COUNTIF(Fiches!AC:AC,"N- L+")</f>
        <v>0</v>
      </c>
      <c r="J64" s="12">
        <f>COUNTIF(Fiches!AD:AD,"N- L-")</f>
        <v>0</v>
      </c>
    </row>
    <row r="65" spans="2:10" x14ac:dyDescent="0.25">
      <c r="G65" s="98"/>
      <c r="H65" s="115"/>
    </row>
    <row r="66" spans="2:10" x14ac:dyDescent="0.25">
      <c r="B66" s="5" t="s">
        <v>92</v>
      </c>
      <c r="D66" s="12" t="s">
        <v>40</v>
      </c>
      <c r="E66" s="13" t="s">
        <v>26</v>
      </c>
    </row>
    <row r="67" spans="2:10" x14ac:dyDescent="0.25">
      <c r="B67" s="5"/>
      <c r="C67" t="s">
        <v>9</v>
      </c>
      <c r="D67" s="12">
        <f>COUNTIF(Fiches!AD:AD,C67)</f>
        <v>0</v>
      </c>
      <c r="E67" s="17">
        <f t="shared" ref="E67:E68" si="4">IFERROR(D67/nbcas,0)</f>
        <v>0</v>
      </c>
    </row>
    <row r="68" spans="2:10" x14ac:dyDescent="0.25">
      <c r="B68" s="5"/>
      <c r="C68" t="s">
        <v>77</v>
      </c>
      <c r="D68" s="12">
        <f>COUNTIF(Fiches!AD:AD,C68)</f>
        <v>0</v>
      </c>
      <c r="E68" s="17">
        <f t="shared" si="4"/>
        <v>0</v>
      </c>
    </row>
    <row r="69" spans="2:10" x14ac:dyDescent="0.25">
      <c r="B69" s="5"/>
    </row>
    <row r="70" spans="2:10" x14ac:dyDescent="0.25">
      <c r="B70" s="4" t="s">
        <v>76</v>
      </c>
      <c r="F70" s="12" t="s">
        <v>40</v>
      </c>
      <c r="G70" s="13" t="s">
        <v>26</v>
      </c>
    </row>
    <row r="71" spans="2:10" x14ac:dyDescent="0.25">
      <c r="B71" s="6" t="s">
        <v>2</v>
      </c>
      <c r="C71" s="40"/>
      <c r="D71" s="28"/>
      <c r="E71" s="45" t="s">
        <v>172</v>
      </c>
      <c r="F71" s="12">
        <f>COUNTIF(Fiches!AF:AF,"_&lt;10p4")</f>
        <v>0</v>
      </c>
      <c r="G71" s="17">
        <f t="shared" ref="G71:G72" si="5">IFERROR(F71/nbcas,0)</f>
        <v>0</v>
      </c>
    </row>
    <row r="72" spans="2:10" x14ac:dyDescent="0.25">
      <c r="B72" s="5"/>
      <c r="C72" s="40"/>
      <c r="D72" s="28"/>
      <c r="E72" s="45" t="s">
        <v>171</v>
      </c>
      <c r="F72" s="12">
        <f>COUNTIF(Fiches!AF:AF,"_&gt;=10p4")</f>
        <v>0</v>
      </c>
      <c r="G72" s="17">
        <f t="shared" si="5"/>
        <v>0</v>
      </c>
    </row>
    <row r="73" spans="2:10" x14ac:dyDescent="0.25">
      <c r="B73" s="5"/>
    </row>
    <row r="74" spans="2:10" x14ac:dyDescent="0.25">
      <c r="B74" s="6" t="s">
        <v>90</v>
      </c>
    </row>
    <row r="75" spans="2:10" ht="32.25" customHeight="1" x14ac:dyDescent="0.25">
      <c r="B75" s="59" t="s">
        <v>173</v>
      </c>
      <c r="C75" s="51"/>
      <c r="D75" s="49" t="s">
        <v>40</v>
      </c>
      <c r="E75" s="50" t="s">
        <v>26</v>
      </c>
      <c r="F75" s="49" t="s">
        <v>85</v>
      </c>
      <c r="G75" s="52" t="s">
        <v>87</v>
      </c>
      <c r="H75" s="52" t="s">
        <v>88</v>
      </c>
      <c r="I75" s="52" t="s">
        <v>86</v>
      </c>
      <c r="J75" s="190" t="s">
        <v>300</v>
      </c>
    </row>
    <row r="76" spans="2:10" x14ac:dyDescent="0.25">
      <c r="C76" s="4" t="s">
        <v>10</v>
      </c>
      <c r="D76" s="47">
        <f>COUNTIF(Fiches!AG:AG,C76)</f>
        <v>0</v>
      </c>
      <c r="E76" s="46">
        <f t="shared" ref="E76:E85" si="6">IFERROR(D76/nbcas,0)</f>
        <v>0</v>
      </c>
      <c r="F76" s="12" t="str">
        <f>IF(Calculs!C60=0,"-",Calculs!C60)</f>
        <v>-</v>
      </c>
      <c r="G76" s="12" t="str">
        <f>IF(Calculs!D60=0,"-",Calculs!D60)</f>
        <v>-</v>
      </c>
      <c r="H76" s="12" t="str">
        <f>IF(Calculs!E60=0,"-",Calculs!E60)</f>
        <v>-</v>
      </c>
      <c r="I76" s="12" t="str">
        <f>IF(Calculs!F60=0,"-",Calculs!F60)</f>
        <v>-</v>
      </c>
      <c r="J76" s="12" t="str">
        <f>IF(Calculs!C94=0,"-",Calculs!C94)</f>
        <v>-</v>
      </c>
    </row>
    <row r="77" spans="2:10" x14ac:dyDescent="0.25">
      <c r="C77" s="4" t="s">
        <v>16</v>
      </c>
      <c r="D77" s="47">
        <f>COUNTIF(Fiches!AG:AG,C77)</f>
        <v>0</v>
      </c>
      <c r="E77" s="46">
        <f t="shared" si="6"/>
        <v>0</v>
      </c>
      <c r="F77" s="12" t="str">
        <f>IF(Calculs!C61=0,"-",Calculs!C61)</f>
        <v>-</v>
      </c>
      <c r="G77" s="12" t="str">
        <f>IF(Calculs!D61=0,"-",Calculs!D61)</f>
        <v>-</v>
      </c>
      <c r="H77" s="12" t="str">
        <f>IF(Calculs!E61=0,"-",Calculs!E61)</f>
        <v>-</v>
      </c>
      <c r="I77" s="12" t="str">
        <f>IF(Calculs!F61=0,"-",Calculs!F61)</f>
        <v>-</v>
      </c>
      <c r="J77" s="12" t="s">
        <v>74</v>
      </c>
    </row>
    <row r="78" spans="2:10" x14ac:dyDescent="0.25">
      <c r="C78" s="4" t="s">
        <v>20</v>
      </c>
      <c r="D78" s="47">
        <f>COUNTIF(Fiches!AG:AG,C78)</f>
        <v>0</v>
      </c>
      <c r="E78" s="46">
        <f t="shared" si="6"/>
        <v>0</v>
      </c>
      <c r="F78" s="12" t="str">
        <f>IF(Calculs!C62=0,"-",Calculs!C62)</f>
        <v>-</v>
      </c>
      <c r="G78" s="12" t="str">
        <f>IF(Calculs!D62=0,"-",Calculs!D62)</f>
        <v>-</v>
      </c>
      <c r="H78" s="12" t="str">
        <f>IF(Calculs!E62=0,"-",Calculs!E62)</f>
        <v>-</v>
      </c>
      <c r="I78" s="12" t="str">
        <f>IF(Calculs!F62=0,"-",Calculs!F62)</f>
        <v>-</v>
      </c>
      <c r="J78" s="12" t="s">
        <v>74</v>
      </c>
    </row>
    <row r="79" spans="2:10" x14ac:dyDescent="0.25">
      <c r="C79" s="4" t="s">
        <v>81</v>
      </c>
      <c r="D79" s="47">
        <f>COUNTIF(Fiches!AG:AG,C79)</f>
        <v>0</v>
      </c>
      <c r="E79" s="46">
        <f t="shared" si="6"/>
        <v>0</v>
      </c>
      <c r="F79" s="12" t="str">
        <f>IF(Calculs!C63=0,"-",Calculs!C63)</f>
        <v>-</v>
      </c>
      <c r="G79" s="12" t="str">
        <f>IF(Calculs!D63=0,"-",Calculs!D63)</f>
        <v>-</v>
      </c>
      <c r="H79" s="12" t="str">
        <f>IF(Calculs!E63=0,"-",Calculs!E63)</f>
        <v>-</v>
      </c>
      <c r="I79" s="12" t="str">
        <f>IF(Calculs!F63=0,"-",Calculs!F63)</f>
        <v>-</v>
      </c>
      <c r="J79" s="12" t="str">
        <f>IF(Calculs!C97=0,"-",Calculs!C97)</f>
        <v>-</v>
      </c>
    </row>
    <row r="80" spans="2:10" x14ac:dyDescent="0.25">
      <c r="C80" s="4" t="s">
        <v>17</v>
      </c>
      <c r="D80" s="47">
        <f>COUNTIF(Fiches!AG:AG,C80)</f>
        <v>0</v>
      </c>
      <c r="E80" s="46">
        <f t="shared" si="6"/>
        <v>0</v>
      </c>
      <c r="F80" s="12" t="str">
        <f>IF(Calculs!C64=0,"-",Calculs!C64)</f>
        <v>-</v>
      </c>
      <c r="G80" s="12" t="str">
        <f>IF(Calculs!D64=0,"-",Calculs!D64)</f>
        <v>-</v>
      </c>
      <c r="H80" s="12" t="str">
        <f>IF(Calculs!E64=0,"-",Calculs!E64)</f>
        <v>-</v>
      </c>
      <c r="I80" s="12" t="str">
        <f>IF(Calculs!F64=0,"-",Calculs!F64)</f>
        <v>-</v>
      </c>
      <c r="J80" s="12" t="str">
        <f>IF(Calculs!C98=0,"-",Calculs!C98)</f>
        <v>-</v>
      </c>
    </row>
    <row r="81" spans="2:10" x14ac:dyDescent="0.25">
      <c r="C81" s="4" t="s">
        <v>19</v>
      </c>
      <c r="D81" s="47">
        <f>COUNTIF(Fiches!AG:AG,C81)</f>
        <v>0</v>
      </c>
      <c r="E81" s="46">
        <f t="shared" si="6"/>
        <v>0</v>
      </c>
      <c r="F81" s="12" t="str">
        <f>IF(Calculs!C65=0,"-",Calculs!C65)</f>
        <v>-</v>
      </c>
      <c r="G81" s="12" t="str">
        <f>IF(Calculs!D65=0,"-",Calculs!D65)</f>
        <v>-</v>
      </c>
      <c r="H81" s="12" t="str">
        <f>IF(Calculs!E65=0,"-",Calculs!E65)</f>
        <v>-</v>
      </c>
      <c r="I81" s="12" t="str">
        <f>IF(Calculs!F65=0,"-",Calculs!F65)</f>
        <v>-</v>
      </c>
      <c r="J81" s="12" t="str">
        <f>IF(Calculs!C99=0,"-",Calculs!C99)</f>
        <v>-</v>
      </c>
    </row>
    <row r="82" spans="2:10" x14ac:dyDescent="0.25">
      <c r="C82" s="4" t="s">
        <v>80</v>
      </c>
      <c r="D82" s="47">
        <f>COUNTIF(Fiches!AG:AG,C82)</f>
        <v>0</v>
      </c>
      <c r="E82" s="46">
        <f t="shared" si="6"/>
        <v>0</v>
      </c>
      <c r="F82" s="12" t="str">
        <f>IF(Calculs!C66=0,"-",Calculs!C66)</f>
        <v>-</v>
      </c>
      <c r="G82" s="12" t="str">
        <f>IF(Calculs!D66=0,"-",Calculs!D66)</f>
        <v>-</v>
      </c>
      <c r="H82" s="12" t="str">
        <f>IF(Calculs!E66=0,"-",Calculs!E66)</f>
        <v>-</v>
      </c>
      <c r="I82" s="12" t="str">
        <f>IF(Calculs!F66=0,"-",Calculs!F66)</f>
        <v>-</v>
      </c>
      <c r="J82" s="12" t="str">
        <f>IF(Calculs!C100=0,"-",Calculs!C100)</f>
        <v>-</v>
      </c>
    </row>
    <row r="83" spans="2:10" x14ac:dyDescent="0.25">
      <c r="C83" s="4" t="s">
        <v>82</v>
      </c>
      <c r="D83" s="47">
        <f>COUNTIF(Fiches!AG:AG,C83)</f>
        <v>0</v>
      </c>
      <c r="E83" s="46">
        <f t="shared" si="6"/>
        <v>0</v>
      </c>
      <c r="F83" s="12" t="str">
        <f>IF(Calculs!C67=0,"-",Calculs!C67)</f>
        <v>-</v>
      </c>
      <c r="G83" s="12" t="str">
        <f>IF(Calculs!D67=0,"-",Calculs!D67)</f>
        <v>-</v>
      </c>
      <c r="H83" s="12" t="str">
        <f>IF(Calculs!E67=0,"-",Calculs!E67)</f>
        <v>-</v>
      </c>
      <c r="I83" s="12" t="str">
        <f>IF(Calculs!F67=0,"-",Calculs!F67)</f>
        <v>-</v>
      </c>
      <c r="J83" s="12" t="str">
        <f>IF(Calculs!C101=0,"-",Calculs!C101)</f>
        <v>-</v>
      </c>
    </row>
    <row r="84" spans="2:10" x14ac:dyDescent="0.25">
      <c r="C84" s="4" t="s">
        <v>83</v>
      </c>
      <c r="D84" s="47">
        <f>COUNTIF(Fiches!AG:AG,C84)</f>
        <v>0</v>
      </c>
      <c r="E84" s="46">
        <f t="shared" si="6"/>
        <v>0</v>
      </c>
      <c r="F84" s="12" t="str">
        <f>IF(Calculs!C68=0,"-",Calculs!C68)</f>
        <v>-</v>
      </c>
      <c r="G84" s="12" t="str">
        <f>IF(Calculs!D68=0,"-",Calculs!D68)</f>
        <v>-</v>
      </c>
      <c r="H84" s="12" t="str">
        <f>IF(Calculs!E68=0,"-",Calculs!E68)</f>
        <v>-</v>
      </c>
      <c r="I84" s="12" t="str">
        <f>IF(Calculs!F68=0,"-",Calculs!F68)</f>
        <v>-</v>
      </c>
      <c r="J84" s="12" t="str">
        <f>IF(Calculs!C102=0,"-",Calculs!C102)</f>
        <v>-</v>
      </c>
    </row>
    <row r="85" spans="2:10" x14ac:dyDescent="0.25">
      <c r="B85" s="5"/>
      <c r="C85" s="4" t="s">
        <v>84</v>
      </c>
      <c r="D85" s="47">
        <f>COUNTIF(Fiches!AG:AG,C85)</f>
        <v>0</v>
      </c>
      <c r="E85" s="46">
        <f t="shared" si="6"/>
        <v>0</v>
      </c>
      <c r="F85" s="12" t="str">
        <f>IF(Calculs!C69=0,"-",Calculs!C69)</f>
        <v>-</v>
      </c>
      <c r="G85" s="12" t="str">
        <f>IF(Calculs!D69=0,"-",Calculs!D69)</f>
        <v>-</v>
      </c>
      <c r="H85" s="12" t="str">
        <f>IF(Calculs!E69=0,"-",Calculs!E69)</f>
        <v>-</v>
      </c>
      <c r="I85" s="12" t="str">
        <f>IF(Calculs!F69=0,"-",Calculs!F69)</f>
        <v>-</v>
      </c>
      <c r="J85" s="12" t="str">
        <f>IF(Calculs!C103=0,"-",Calculs!C103)</f>
        <v>-</v>
      </c>
    </row>
    <row r="86" spans="2:10" x14ac:dyDescent="0.25">
      <c r="B86" s="5"/>
      <c r="C86" s="4"/>
      <c r="D86" s="86" t="s">
        <v>130</v>
      </c>
      <c r="E86" s="56"/>
      <c r="F86" s="34"/>
      <c r="G86" s="34"/>
      <c r="H86" s="34"/>
      <c r="I86" s="34"/>
    </row>
    <row r="87" spans="2:10" x14ac:dyDescent="0.25">
      <c r="B87" s="44"/>
      <c r="C87" s="3"/>
      <c r="D87" s="55"/>
      <c r="E87" s="56"/>
      <c r="F87" s="3"/>
      <c r="G87" s="34"/>
      <c r="H87" s="34"/>
      <c r="I87" s="34"/>
    </row>
    <row r="88" spans="2:10" x14ac:dyDescent="0.25">
      <c r="B88" s="5"/>
      <c r="C88" s="3"/>
      <c r="D88" s="55"/>
      <c r="E88" s="56"/>
      <c r="F88" s="3"/>
      <c r="G88" s="34"/>
      <c r="H88" s="34"/>
      <c r="I88" s="34"/>
    </row>
    <row r="89" spans="2:10" x14ac:dyDescent="0.25">
      <c r="B89" s="5"/>
      <c r="C89" s="4"/>
      <c r="D89" s="55"/>
      <c r="E89" s="56"/>
      <c r="F89" s="34"/>
      <c r="G89" s="34"/>
      <c r="H89" s="34"/>
      <c r="I89" s="34"/>
    </row>
    <row r="90" spans="2:10" x14ac:dyDescent="0.25">
      <c r="B90" s="5"/>
      <c r="C90" s="4"/>
      <c r="D90" s="55"/>
      <c r="E90" s="56"/>
      <c r="F90" s="34"/>
      <c r="G90" s="34"/>
      <c r="H90" s="34"/>
      <c r="I90" s="34"/>
    </row>
    <row r="91" spans="2:10" x14ac:dyDescent="0.25">
      <c r="B91" s="5"/>
      <c r="C91" s="4"/>
      <c r="D91" s="55"/>
      <c r="E91" s="56"/>
      <c r="F91" s="34"/>
      <c r="G91" s="34"/>
      <c r="H91" s="34"/>
      <c r="I91" s="34"/>
    </row>
    <row r="92" spans="2:10" x14ac:dyDescent="0.25">
      <c r="B92" s="5"/>
      <c r="C92" s="4"/>
      <c r="D92" s="55"/>
      <c r="E92" s="56"/>
      <c r="F92" s="34"/>
      <c r="G92" s="34"/>
      <c r="H92" s="34"/>
      <c r="I92" s="34"/>
    </row>
    <row r="93" spans="2:10" x14ac:dyDescent="0.25">
      <c r="B93" s="5"/>
      <c r="C93" s="4"/>
      <c r="D93" s="55"/>
      <c r="E93" s="56"/>
      <c r="F93" s="34"/>
      <c r="G93" s="34"/>
      <c r="H93" s="34"/>
      <c r="I93" s="34"/>
    </row>
    <row r="94" spans="2:10" x14ac:dyDescent="0.25">
      <c r="B94" s="5"/>
      <c r="C94" s="4"/>
      <c r="D94" s="55"/>
      <c r="E94" s="56"/>
      <c r="F94" s="34"/>
      <c r="G94" s="34"/>
      <c r="H94" s="34"/>
      <c r="I94" s="34"/>
    </row>
    <row r="95" spans="2:10" x14ac:dyDescent="0.25">
      <c r="B95" s="5"/>
      <c r="C95" s="4"/>
      <c r="D95" s="55"/>
      <c r="E95" s="56"/>
      <c r="F95" s="34"/>
      <c r="G95" s="34"/>
      <c r="H95" s="34"/>
      <c r="I95" s="34"/>
    </row>
    <row r="96" spans="2:10" x14ac:dyDescent="0.25">
      <c r="B96" s="5"/>
      <c r="C96" s="4"/>
      <c r="D96" s="55"/>
      <c r="E96" s="56"/>
      <c r="F96" s="34"/>
      <c r="G96" s="34"/>
      <c r="H96" s="34"/>
      <c r="I96" s="34"/>
    </row>
    <row r="99" spans="2:9" x14ac:dyDescent="0.25">
      <c r="C99" s="34"/>
      <c r="D99" s="35"/>
    </row>
    <row r="101" spans="2:9" x14ac:dyDescent="0.25">
      <c r="C101" s="4" t="s">
        <v>131</v>
      </c>
      <c r="D101" s="12">
        <f>COUNTIF(Fiches!BB:BB,"&gt;''")-2</f>
        <v>0</v>
      </c>
      <c r="E101" s="17">
        <f>IFERROR(D101/nbcas,0)</f>
        <v>0</v>
      </c>
    </row>
    <row r="102" spans="2:9" x14ac:dyDescent="0.25">
      <c r="C102" s="34"/>
      <c r="D102" s="35"/>
    </row>
    <row r="103" spans="2:9" x14ac:dyDescent="0.25">
      <c r="C103" s="14" t="s">
        <v>184</v>
      </c>
      <c r="D103" s="113">
        <f>COUNTIF(Fiches!BA:BA,"Oui")+COUNTIF(Fiches!BU:BU,"Oui")</f>
        <v>0</v>
      </c>
      <c r="E103" s="114">
        <f>IFERROR(D103/(nbcas+D101),0)</f>
        <v>0</v>
      </c>
      <c r="F103" s="28" t="str">
        <f>"des "&amp;nbcas+D101&amp;" germes identifiés"</f>
        <v>des 0 germes identifiés</v>
      </c>
      <c r="G103" s="28"/>
      <c r="H103" s="28"/>
      <c r="I103" s="41"/>
    </row>
    <row r="105" spans="2:9" x14ac:dyDescent="0.25">
      <c r="B105" s="6" t="s">
        <v>97</v>
      </c>
      <c r="C105" s="6" t="s">
        <v>112</v>
      </c>
      <c r="D105" s="5">
        <f>D76</f>
        <v>0</v>
      </c>
      <c r="I105" s="97" t="s">
        <v>114</v>
      </c>
    </row>
    <row r="106" spans="2:9" x14ac:dyDescent="0.25">
      <c r="C106" s="87" t="s">
        <v>132</v>
      </c>
      <c r="D106" s="12" t="s">
        <v>12</v>
      </c>
      <c r="E106" s="66" t="s">
        <v>11</v>
      </c>
      <c r="F106" s="67" t="s">
        <v>113</v>
      </c>
      <c r="G106" s="69" t="s">
        <v>110</v>
      </c>
    </row>
    <row r="107" spans="2:9" x14ac:dyDescent="0.25">
      <c r="B107" s="27"/>
      <c r="C107" s="29" t="s">
        <v>104</v>
      </c>
      <c r="D107" s="12">
        <f>Calculs!C79</f>
        <v>0</v>
      </c>
      <c r="E107" s="66">
        <f>Calculs!D79</f>
        <v>0</v>
      </c>
      <c r="F107" s="68">
        <f t="shared" ref="F107:F118" si="7">IFERROR(E107/(nbecoli-G107),0)</f>
        <v>0</v>
      </c>
      <c r="G107" s="69">
        <f>Calculs!E79</f>
        <v>0</v>
      </c>
    </row>
    <row r="108" spans="2:9" x14ac:dyDescent="0.25">
      <c r="B108" s="27"/>
      <c r="C108" s="29" t="s">
        <v>109</v>
      </c>
      <c r="D108" s="12">
        <f>Calculs!C80</f>
        <v>0</v>
      </c>
      <c r="E108" s="66">
        <f>Calculs!D80</f>
        <v>0</v>
      </c>
      <c r="F108" s="68">
        <f t="shared" si="7"/>
        <v>0</v>
      </c>
      <c r="G108" s="69">
        <f>Calculs!E80</f>
        <v>0</v>
      </c>
    </row>
    <row r="109" spans="2:9" x14ac:dyDescent="0.25">
      <c r="B109" s="27"/>
      <c r="C109" s="29" t="s">
        <v>98</v>
      </c>
      <c r="D109" s="12">
        <f>Calculs!C81</f>
        <v>0</v>
      </c>
      <c r="E109" s="66">
        <f>Calculs!D81</f>
        <v>0</v>
      </c>
      <c r="F109" s="68">
        <f t="shared" si="7"/>
        <v>0</v>
      </c>
      <c r="G109" s="69">
        <f>Calculs!E81</f>
        <v>0</v>
      </c>
    </row>
    <row r="110" spans="2:9" x14ac:dyDescent="0.25">
      <c r="B110" s="27"/>
      <c r="C110" s="29" t="s">
        <v>99</v>
      </c>
      <c r="D110" s="12">
        <f>Calculs!C82</f>
        <v>0</v>
      </c>
      <c r="E110" s="66">
        <f>Calculs!D82</f>
        <v>0</v>
      </c>
      <c r="F110" s="68">
        <f t="shared" si="7"/>
        <v>0</v>
      </c>
      <c r="G110" s="69">
        <f>Calculs!E82</f>
        <v>0</v>
      </c>
    </row>
    <row r="111" spans="2:9" x14ac:dyDescent="0.25">
      <c r="B111" s="27"/>
      <c r="C111" s="29" t="s">
        <v>103</v>
      </c>
      <c r="D111" s="12">
        <f>Calculs!C83</f>
        <v>0</v>
      </c>
      <c r="E111" s="66">
        <f>Calculs!D83</f>
        <v>0</v>
      </c>
      <c r="F111" s="68">
        <f t="shared" si="7"/>
        <v>0</v>
      </c>
      <c r="G111" s="69">
        <f>Calculs!E83</f>
        <v>0</v>
      </c>
    </row>
    <row r="112" spans="2:9" x14ac:dyDescent="0.25">
      <c r="B112" s="27"/>
      <c r="C112" s="29" t="s">
        <v>105</v>
      </c>
      <c r="D112" s="12">
        <f>Calculs!C84</f>
        <v>0</v>
      </c>
      <c r="E112" s="66">
        <f>Calculs!D84</f>
        <v>0</v>
      </c>
      <c r="F112" s="68">
        <f t="shared" si="7"/>
        <v>0</v>
      </c>
      <c r="G112" s="69">
        <f>Calculs!E84</f>
        <v>0</v>
      </c>
    </row>
    <row r="113" spans="2:10" x14ac:dyDescent="0.25">
      <c r="B113" s="27"/>
      <c r="C113" s="29" t="s">
        <v>106</v>
      </c>
      <c r="D113" s="12">
        <f>Calculs!C85</f>
        <v>0</v>
      </c>
      <c r="E113" s="66">
        <f>Calculs!D85</f>
        <v>0</v>
      </c>
      <c r="F113" s="68">
        <f t="shared" si="7"/>
        <v>0</v>
      </c>
      <c r="G113" s="69">
        <f>Calculs!E85</f>
        <v>0</v>
      </c>
    </row>
    <row r="114" spans="2:10" x14ac:dyDescent="0.25">
      <c r="B114" s="27"/>
      <c r="C114" s="29" t="s">
        <v>100</v>
      </c>
      <c r="D114" s="12">
        <f>Calculs!C86</f>
        <v>0</v>
      </c>
      <c r="E114" s="66">
        <f>Calculs!D86</f>
        <v>0</v>
      </c>
      <c r="F114" s="68">
        <f t="shared" si="7"/>
        <v>0</v>
      </c>
      <c r="G114" s="69">
        <f>Calculs!E86</f>
        <v>0</v>
      </c>
    </row>
    <row r="115" spans="2:10" x14ac:dyDescent="0.25">
      <c r="B115" s="27"/>
      <c r="C115" s="29" t="s">
        <v>101</v>
      </c>
      <c r="D115" s="12">
        <f>Calculs!C87</f>
        <v>0</v>
      </c>
      <c r="E115" s="66">
        <f>Calculs!D87</f>
        <v>0</v>
      </c>
      <c r="F115" s="68">
        <f t="shared" si="7"/>
        <v>0</v>
      </c>
      <c r="G115" s="69">
        <f>Calculs!E87</f>
        <v>0</v>
      </c>
    </row>
    <row r="116" spans="2:10" x14ac:dyDescent="0.25">
      <c r="B116" s="27"/>
      <c r="C116" s="29" t="s">
        <v>107</v>
      </c>
      <c r="D116" s="12">
        <f>Calculs!C88</f>
        <v>0</v>
      </c>
      <c r="E116" s="66">
        <f>Calculs!D88</f>
        <v>0</v>
      </c>
      <c r="F116" s="68">
        <f t="shared" si="7"/>
        <v>0</v>
      </c>
      <c r="G116" s="69">
        <f>Calculs!E88</f>
        <v>0</v>
      </c>
    </row>
    <row r="117" spans="2:10" x14ac:dyDescent="0.25">
      <c r="B117" s="27"/>
      <c r="C117" s="29" t="s">
        <v>102</v>
      </c>
      <c r="D117" s="12">
        <f>Calculs!C89</f>
        <v>0</v>
      </c>
      <c r="E117" s="66">
        <f>Calculs!D89</f>
        <v>0</v>
      </c>
      <c r="F117" s="68">
        <f t="shared" si="7"/>
        <v>0</v>
      </c>
      <c r="G117" s="69">
        <f>Calculs!E89</f>
        <v>0</v>
      </c>
    </row>
    <row r="118" spans="2:10" x14ac:dyDescent="0.25">
      <c r="B118" s="27"/>
      <c r="C118" s="29" t="s">
        <v>108</v>
      </c>
      <c r="D118" s="12">
        <f>Calculs!C90</f>
        <v>0</v>
      </c>
      <c r="E118" s="66">
        <f>Calculs!D90</f>
        <v>0</v>
      </c>
      <c r="F118" s="68">
        <f t="shared" si="7"/>
        <v>0</v>
      </c>
      <c r="G118" s="69">
        <f>Calculs!E90</f>
        <v>0</v>
      </c>
    </row>
    <row r="119" spans="2:10" x14ac:dyDescent="0.25">
      <c r="G119" s="70" t="s">
        <v>115</v>
      </c>
    </row>
    <row r="121" spans="2:10" x14ac:dyDescent="0.25">
      <c r="B121" s="2" t="s">
        <v>93</v>
      </c>
      <c r="C121" s="12">
        <f>COUNTIF(Fiches!BV:BV,"Oui")</f>
        <v>0</v>
      </c>
      <c r="D121" s="17">
        <f>IFERROR(C121/nbcas,0)</f>
        <v>0</v>
      </c>
      <c r="F121" s="3" t="s">
        <v>95</v>
      </c>
    </row>
    <row r="123" spans="2:10" x14ac:dyDescent="0.25">
      <c r="B123" s="2" t="s">
        <v>94</v>
      </c>
      <c r="C123" s="12">
        <f>COUNTIF(Fiches!BW:BW,"Oui")</f>
        <v>0</v>
      </c>
      <c r="D123" s="17">
        <f>IFERROR(C123/nbcas,0)</f>
        <v>0</v>
      </c>
    </row>
    <row r="126" spans="2:10" ht="6" customHeight="1" x14ac:dyDescent="0.25"/>
    <row r="127" spans="2:10" x14ac:dyDescent="0.25">
      <c r="B127" s="15" t="s">
        <v>67</v>
      </c>
      <c r="C127" s="37"/>
      <c r="D127" s="38"/>
      <c r="E127" s="37"/>
      <c r="F127" s="16"/>
      <c r="G127" s="16"/>
      <c r="H127" s="16"/>
      <c r="I127" s="16"/>
      <c r="J127" s="16"/>
    </row>
    <row r="128" spans="2:10" ht="6" customHeight="1" x14ac:dyDescent="0.25">
      <c r="B128"/>
      <c r="J128"/>
    </row>
    <row r="129" spans="2:5" x14ac:dyDescent="0.25">
      <c r="D129" s="12" t="s">
        <v>40</v>
      </c>
      <c r="E129" s="13" t="s">
        <v>26</v>
      </c>
    </row>
    <row r="130" spans="2:5" x14ac:dyDescent="0.25">
      <c r="B130" s="284" t="s">
        <v>327</v>
      </c>
      <c r="C130" s="285"/>
      <c r="D130" s="57">
        <f>COUNTIF(Fiches!BY:BY,B130)</f>
        <v>0</v>
      </c>
      <c r="E130" s="58">
        <f t="shared" ref="E130:E137" si="8">IFERROR(D130/nbcas,0)</f>
        <v>0</v>
      </c>
    </row>
    <row r="131" spans="2:5" x14ac:dyDescent="0.25">
      <c r="B131" s="284" t="s">
        <v>328</v>
      </c>
      <c r="C131" s="285"/>
      <c r="D131" s="57">
        <f>COUNTIF(Fiches!BY:BY,B131)</f>
        <v>0</v>
      </c>
      <c r="E131" s="58">
        <f t="shared" si="8"/>
        <v>0</v>
      </c>
    </row>
    <row r="132" spans="2:5" ht="29.25" customHeight="1" x14ac:dyDescent="0.25">
      <c r="B132" s="284" t="s">
        <v>330</v>
      </c>
      <c r="C132" s="285"/>
      <c r="D132" s="57">
        <f>COUNTIF(Fiches!BY:BY,B132)</f>
        <v>0</v>
      </c>
      <c r="E132" s="58">
        <f t="shared" si="8"/>
        <v>0</v>
      </c>
    </row>
    <row r="133" spans="2:5" ht="30" customHeight="1" x14ac:dyDescent="0.25">
      <c r="B133" s="284" t="s">
        <v>331</v>
      </c>
      <c r="C133" s="285"/>
      <c r="D133" s="57">
        <f>COUNTIF(Fiches!BY:BY,B133)</f>
        <v>0</v>
      </c>
      <c r="E133" s="58">
        <f t="shared" si="8"/>
        <v>0</v>
      </c>
    </row>
    <row r="134" spans="2:5" x14ac:dyDescent="0.25">
      <c r="B134" s="284" t="s">
        <v>329</v>
      </c>
      <c r="C134" s="285"/>
      <c r="D134" s="57">
        <f>COUNTIF(Fiches!BY:BY,B134)</f>
        <v>0</v>
      </c>
      <c r="E134" s="58">
        <f t="shared" si="8"/>
        <v>0</v>
      </c>
    </row>
    <row r="135" spans="2:5" x14ac:dyDescent="0.25">
      <c r="B135" s="284" t="s">
        <v>18</v>
      </c>
      <c r="C135" s="285"/>
      <c r="D135" s="57">
        <f>COUNTIF(Fiches!BY:BY,B135)</f>
        <v>0</v>
      </c>
      <c r="E135" s="58">
        <f t="shared" si="8"/>
        <v>0</v>
      </c>
    </row>
    <row r="136" spans="2:5" ht="31.5" customHeight="1" x14ac:dyDescent="0.25">
      <c r="B136" s="284" t="s">
        <v>68</v>
      </c>
      <c r="C136" s="285"/>
      <c r="D136" s="57">
        <f>COUNTIF(Fiches!BY:BY,B136)</f>
        <v>0</v>
      </c>
      <c r="E136" s="58">
        <f t="shared" si="8"/>
        <v>0</v>
      </c>
    </row>
    <row r="137" spans="2:5" x14ac:dyDescent="0.25">
      <c r="B137" s="284" t="s">
        <v>69</v>
      </c>
      <c r="C137" s="285"/>
      <c r="D137" s="57">
        <f>COUNTIF(Fiches!BY:BY,B137)</f>
        <v>0</v>
      </c>
      <c r="E137" s="58">
        <f t="shared" si="8"/>
        <v>0</v>
      </c>
    </row>
    <row r="138" spans="2:5" x14ac:dyDescent="0.25">
      <c r="B138" s="74"/>
      <c r="C138" s="74"/>
      <c r="D138" s="75"/>
      <c r="E138" s="76"/>
    </row>
    <row r="139" spans="2:5" x14ac:dyDescent="0.25">
      <c r="B139" s="74"/>
      <c r="C139" s="74"/>
      <c r="D139" s="75"/>
      <c r="E139" s="76"/>
    </row>
    <row r="140" spans="2:5" x14ac:dyDescent="0.25">
      <c r="B140" s="74"/>
      <c r="C140" s="74"/>
      <c r="D140" s="75"/>
      <c r="E140" s="76"/>
    </row>
    <row r="141" spans="2:5" x14ac:dyDescent="0.25">
      <c r="B141" s="74"/>
      <c r="C141" s="74"/>
      <c r="D141" s="75"/>
      <c r="E141" s="76"/>
    </row>
    <row r="142" spans="2:5" x14ac:dyDescent="0.25">
      <c r="B142" s="74"/>
      <c r="C142" s="74"/>
      <c r="D142" s="75"/>
      <c r="E142" s="76"/>
    </row>
    <row r="143" spans="2:5" x14ac:dyDescent="0.25">
      <c r="B143" s="74"/>
      <c r="C143" s="74"/>
      <c r="D143" s="75"/>
      <c r="E143" s="76"/>
    </row>
    <row r="144" spans="2:5" x14ac:dyDescent="0.25">
      <c r="B144" s="74"/>
      <c r="C144" s="74"/>
      <c r="D144" s="75"/>
      <c r="E144" s="76"/>
    </row>
    <row r="145" spans="1:10" x14ac:dyDescent="0.25">
      <c r="B145" s="74"/>
      <c r="C145" s="74"/>
      <c r="D145" s="75"/>
      <c r="E145" s="76"/>
    </row>
    <row r="146" spans="1:10" x14ac:dyDescent="0.25">
      <c r="B146" s="74"/>
      <c r="C146" s="74"/>
      <c r="D146" s="75"/>
      <c r="E146" s="76"/>
    </row>
    <row r="147" spans="1:10" x14ac:dyDescent="0.25">
      <c r="B147" s="74"/>
      <c r="C147" s="74"/>
      <c r="D147" s="75"/>
      <c r="E147" s="76"/>
    </row>
    <row r="148" spans="1:10" x14ac:dyDescent="0.25">
      <c r="B148" s="74"/>
      <c r="C148" s="74"/>
      <c r="D148" s="75"/>
      <c r="E148" s="76"/>
    </row>
    <row r="149" spans="1:10" x14ac:dyDescent="0.25">
      <c r="B149" s="74"/>
      <c r="C149" s="74"/>
      <c r="D149" s="75"/>
      <c r="E149" s="76"/>
    </row>
    <row r="150" spans="1:10" x14ac:dyDescent="0.25">
      <c r="B150" s="74"/>
      <c r="C150" s="74"/>
      <c r="D150" s="75"/>
      <c r="E150" s="76"/>
    </row>
    <row r="151" spans="1:10" x14ac:dyDescent="0.25">
      <c r="B151" s="74"/>
      <c r="C151" s="74"/>
      <c r="D151" s="75"/>
      <c r="E151" s="76"/>
    </row>
    <row r="152" spans="1:10" x14ac:dyDescent="0.25">
      <c r="B152" s="74"/>
      <c r="C152" s="74"/>
      <c r="D152" s="75"/>
      <c r="E152" s="76"/>
    </row>
    <row r="153" spans="1:10" ht="6" customHeight="1" x14ac:dyDescent="0.25"/>
    <row r="154" spans="1:10" x14ac:dyDescent="0.25">
      <c r="B154" s="15" t="s">
        <v>157</v>
      </c>
      <c r="C154" s="37"/>
      <c r="D154" s="38"/>
      <c r="E154" s="37"/>
      <c r="F154" s="16"/>
      <c r="G154" s="16"/>
      <c r="H154" s="16"/>
      <c r="I154" s="16"/>
      <c r="J154" s="16"/>
    </row>
    <row r="155" spans="1:10" ht="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222" t="s">
        <v>133</v>
      </c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5" t="s">
        <v>136</v>
      </c>
      <c r="C158" s="3"/>
      <c r="D158" s="3"/>
      <c r="E158" s="3"/>
      <c r="F158" s="5" t="s">
        <v>160</v>
      </c>
      <c r="G158" s="3"/>
      <c r="I158" s="3"/>
      <c r="J158" s="3"/>
    </row>
    <row r="159" spans="1:10" x14ac:dyDescent="0.25">
      <c r="A159" s="3"/>
      <c r="B159" s="4" t="s">
        <v>137</v>
      </c>
      <c r="C159" s="12">
        <f>Calculs!C106</f>
        <v>0</v>
      </c>
      <c r="D159" s="3"/>
      <c r="E159" s="3"/>
      <c r="F159" s="3"/>
      <c r="H159" s="4" t="s">
        <v>144</v>
      </c>
      <c r="I159" s="12">
        <f>Calculs!C108</f>
        <v>0</v>
      </c>
      <c r="J159" s="3"/>
    </row>
    <row r="160" spans="1:10" x14ac:dyDescent="0.25">
      <c r="A160" s="3"/>
      <c r="B160" s="4" t="s">
        <v>145</v>
      </c>
      <c r="C160" s="12">
        <f>Calculs!C107</f>
        <v>0</v>
      </c>
      <c r="D160" s="91">
        <f>IFERROR(C160/C159,0)</f>
        <v>0</v>
      </c>
      <c r="E160" s="3"/>
      <c r="F160" s="3"/>
      <c r="H160" s="4" t="s">
        <v>146</v>
      </c>
      <c r="I160" s="12">
        <f>Calculs!C109</f>
        <v>0</v>
      </c>
      <c r="J160" s="91">
        <f>IFERROR(I160/I159,0)</f>
        <v>0</v>
      </c>
    </row>
    <row r="161" spans="1:10" x14ac:dyDescent="0.25">
      <c r="A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5" t="s">
        <v>147</v>
      </c>
      <c r="E162" s="3"/>
      <c r="F162" s="3"/>
      <c r="G162" s="3"/>
      <c r="H162" s="3"/>
      <c r="I162" s="3"/>
      <c r="J162" s="3"/>
    </row>
    <row r="163" spans="1:10" x14ac:dyDescent="0.25">
      <c r="A163" s="3"/>
      <c r="B163" s="4" t="s">
        <v>151</v>
      </c>
      <c r="C163" s="12">
        <f>Calculs!C112</f>
        <v>0</v>
      </c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4" t="s">
        <v>152</v>
      </c>
      <c r="C164" s="12">
        <f>Calculs!C113</f>
        <v>0</v>
      </c>
      <c r="D164" s="91">
        <f>IFERROR(C164/C163,0)</f>
        <v>0</v>
      </c>
      <c r="E164" s="3"/>
      <c r="F164" s="3"/>
      <c r="G164" s="3"/>
      <c r="H164" s="3"/>
      <c r="I164" s="3"/>
      <c r="J164" s="3"/>
    </row>
    <row r="165" spans="1:10" x14ac:dyDescent="0.25">
      <c r="A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5" t="s">
        <v>153</v>
      </c>
      <c r="C166" s="4" t="s">
        <v>154</v>
      </c>
      <c r="D166" s="271">
        <f>Calculs!C118</f>
        <v>0</v>
      </c>
      <c r="F166" s="3"/>
      <c r="G166" s="3"/>
      <c r="H166" s="3"/>
      <c r="I166" s="3"/>
      <c r="J166" s="3"/>
    </row>
    <row r="167" spans="1:10" x14ac:dyDescent="0.25">
      <c r="A167" s="3"/>
      <c r="C167" s="4"/>
      <c r="D167" s="4"/>
      <c r="E167" s="115" t="s">
        <v>613</v>
      </c>
      <c r="F167" s="3"/>
      <c r="G167" s="3"/>
      <c r="H167" s="3"/>
      <c r="I167" s="3"/>
      <c r="J167" s="3"/>
    </row>
    <row r="168" spans="1:10" x14ac:dyDescent="0.25">
      <c r="A168" s="3"/>
      <c r="B168" s="4" t="s">
        <v>155</v>
      </c>
      <c r="C168" s="230">
        <f>COUNTIF(Fiches!CZ:CZ,"Oui")</f>
        <v>0</v>
      </c>
      <c r="D168" s="91">
        <f>IFERROR(C168/(nbcas-E168),0)</f>
        <v>0</v>
      </c>
      <c r="E168" s="69">
        <f>COUNTIF(Fiches!CZ:CZ,"NE")</f>
        <v>0</v>
      </c>
      <c r="F168" s="3"/>
      <c r="G168" s="3"/>
      <c r="H168" s="3"/>
      <c r="I168" s="3"/>
      <c r="J168" s="3"/>
    </row>
    <row r="169" spans="1:10" x14ac:dyDescent="0.25">
      <c r="A169" s="3"/>
      <c r="B169" s="4" t="s">
        <v>156</v>
      </c>
      <c r="C169" s="230">
        <f>COUNTIF(Fiches!DA:DA,"Oui")</f>
        <v>0</v>
      </c>
      <c r="D169" s="91">
        <f>IFERROR(C169/(nbcas-E169),0)</f>
        <v>0</v>
      </c>
      <c r="E169" s="69">
        <f>COUNTIF(Fiches!DA:DA,"NE")</f>
        <v>0</v>
      </c>
      <c r="F169" s="3"/>
      <c r="G169" s="3"/>
      <c r="H169" s="3"/>
      <c r="I169" s="3"/>
      <c r="J169" s="3"/>
    </row>
    <row r="170" spans="1:10" x14ac:dyDescent="0.25">
      <c r="A170" s="3"/>
      <c r="B170" s="4" t="s">
        <v>624</v>
      </c>
      <c r="C170" s="230">
        <f>COUNTIF(Fiches!DB:DB,"Oui")</f>
        <v>0</v>
      </c>
      <c r="D170" s="91">
        <f>IFERROR(C170/(nbcas-E170),0)</f>
        <v>0</v>
      </c>
      <c r="E170" s="69">
        <f>COUNTIF(Fiches!DB:DB,"NE")</f>
        <v>0</v>
      </c>
      <c r="F170" s="3"/>
      <c r="G170" s="3"/>
      <c r="H170" s="3"/>
      <c r="I170" s="3"/>
      <c r="J170" s="3"/>
    </row>
    <row r="171" spans="1:10" x14ac:dyDescent="0.25">
      <c r="A171" s="3"/>
      <c r="C171" s="34"/>
      <c r="D171" s="76"/>
      <c r="E171" s="3"/>
      <c r="F171" s="3"/>
      <c r="G171" s="3"/>
      <c r="H171" s="3"/>
      <c r="I171" s="3"/>
      <c r="J171" s="3"/>
    </row>
    <row r="172" spans="1:10" x14ac:dyDescent="0.25">
      <c r="A172" s="3"/>
      <c r="C172" s="34"/>
      <c r="D172" s="76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B175" s="15" t="s">
        <v>5</v>
      </c>
      <c r="C175" s="37"/>
      <c r="D175" s="38"/>
      <c r="E175" s="37"/>
      <c r="F175" s="16"/>
      <c r="G175" s="16"/>
      <c r="H175" s="16"/>
      <c r="I175" s="16"/>
      <c r="J175" s="16"/>
    </row>
    <row r="176" spans="1:10" ht="6" customHeight="1" x14ac:dyDescent="0.25">
      <c r="B176"/>
      <c r="J176"/>
    </row>
    <row r="177" spans="2:7" x14ac:dyDescent="0.25">
      <c r="C177" s="119" t="s">
        <v>196</v>
      </c>
      <c r="D177" s="12">
        <f>COUNTIF(Fiches!DD:DD,"Oui")</f>
        <v>0</v>
      </c>
      <c r="E177" s="129">
        <f>IFERROR(D177/nbcas,0)</f>
        <v>0</v>
      </c>
    </row>
    <row r="178" spans="2:7" x14ac:dyDescent="0.25">
      <c r="C178" s="119" t="s">
        <v>613</v>
      </c>
      <c r="D178" s="12">
        <f>COUNTIF(Fiches!DE:DE,"Oui")</f>
        <v>0</v>
      </c>
      <c r="E178" s="129">
        <f>IFERROR(D178/nbcas,0)</f>
        <v>0</v>
      </c>
    </row>
    <row r="180" spans="2:7" x14ac:dyDescent="0.25">
      <c r="B180" s="92" t="s">
        <v>197</v>
      </c>
      <c r="D180" s="47" t="s">
        <v>40</v>
      </c>
      <c r="E180" s="48" t="s">
        <v>195</v>
      </c>
    </row>
    <row r="181" spans="2:7" x14ac:dyDescent="0.25">
      <c r="B181" s="27"/>
      <c r="C181" s="29" t="s">
        <v>53</v>
      </c>
      <c r="D181" s="12">
        <f>COUNTIF(Fiches!DF:DF,"Oui")</f>
        <v>0</v>
      </c>
      <c r="E181" s="17">
        <f>IFERROR(D181/nbcas,0)</f>
        <v>0</v>
      </c>
    </row>
    <row r="182" spans="2:7" x14ac:dyDescent="0.25">
      <c r="B182" s="27"/>
      <c r="C182" s="29" t="s">
        <v>54</v>
      </c>
      <c r="D182" s="12">
        <f>COUNTIF(Fiches!DG:DG,"Oui")</f>
        <v>0</v>
      </c>
      <c r="E182" s="17">
        <f t="shared" ref="E182:E189" si="9">IFERROR(D182/nbcas,0)</f>
        <v>0</v>
      </c>
    </row>
    <row r="183" spans="2:7" x14ac:dyDescent="0.25">
      <c r="B183" s="27"/>
      <c r="C183" s="29" t="s">
        <v>55</v>
      </c>
      <c r="D183" s="12">
        <f>COUNTIF(Fiches!DH:DH,"Oui")</f>
        <v>0</v>
      </c>
      <c r="E183" s="17">
        <f t="shared" si="9"/>
        <v>0</v>
      </c>
    </row>
    <row r="184" spans="2:7" x14ac:dyDescent="0.25">
      <c r="B184" s="27"/>
      <c r="C184" s="29" t="s">
        <v>56</v>
      </c>
      <c r="D184" s="12">
        <f>COUNTIF(Fiches!DI:DI,"Oui")</f>
        <v>0</v>
      </c>
      <c r="E184" s="17">
        <f t="shared" si="9"/>
        <v>0</v>
      </c>
    </row>
    <row r="185" spans="2:7" x14ac:dyDescent="0.25">
      <c r="B185" s="27"/>
      <c r="C185" s="29" t="s">
        <v>51</v>
      </c>
      <c r="D185" s="12">
        <f>COUNTIF(Fiches!DJ:DJ,"Oui")</f>
        <v>0</v>
      </c>
      <c r="E185" s="17">
        <f t="shared" si="9"/>
        <v>0</v>
      </c>
    </row>
    <row r="186" spans="2:7" x14ac:dyDescent="0.25">
      <c r="B186" s="27"/>
      <c r="C186" s="29" t="s">
        <v>60</v>
      </c>
      <c r="D186" s="12">
        <f>COUNTIF(Fiches!DK:DK,"Oui")</f>
        <v>0</v>
      </c>
      <c r="E186" s="17">
        <f t="shared" si="9"/>
        <v>0</v>
      </c>
    </row>
    <row r="187" spans="2:7" x14ac:dyDescent="0.25">
      <c r="B187" s="27"/>
      <c r="C187" s="29" t="s">
        <v>61</v>
      </c>
      <c r="D187" s="12">
        <f>COUNTIF(Fiches!DL:DL,"Oui")</f>
        <v>0</v>
      </c>
      <c r="E187" s="17">
        <f t="shared" si="9"/>
        <v>0</v>
      </c>
      <c r="G187" s="33" t="s">
        <v>633</v>
      </c>
    </row>
    <row r="188" spans="2:7" x14ac:dyDescent="0.25">
      <c r="B188" s="27"/>
      <c r="C188" s="29" t="s">
        <v>62</v>
      </c>
      <c r="D188" s="12">
        <f>COUNTIF(Fiches!DM:DM,"Oui")</f>
        <v>0</v>
      </c>
      <c r="E188" s="17">
        <f t="shared" si="9"/>
        <v>0</v>
      </c>
      <c r="G188" s="33" t="s">
        <v>117</v>
      </c>
    </row>
    <row r="189" spans="2:7" x14ac:dyDescent="0.25">
      <c r="B189" s="27"/>
      <c r="C189" s="29" t="s">
        <v>64</v>
      </c>
      <c r="D189" s="12">
        <f>COUNTIF(Fiches!DN:DN,"Oui")</f>
        <v>0</v>
      </c>
      <c r="E189" s="17">
        <f t="shared" si="9"/>
        <v>0</v>
      </c>
      <c r="G189" s="33" t="s">
        <v>118</v>
      </c>
    </row>
    <row r="190" spans="2:7" x14ac:dyDescent="0.25">
      <c r="B190" s="14"/>
      <c r="C190" s="14"/>
      <c r="D190" s="34"/>
      <c r="E190" s="35"/>
      <c r="G190" s="33"/>
    </row>
    <row r="191" spans="2:7" x14ac:dyDescent="0.25">
      <c r="B191" s="14"/>
      <c r="C191" s="14"/>
      <c r="D191" s="34"/>
      <c r="E191" s="35"/>
      <c r="G191" s="33"/>
    </row>
    <row r="192" spans="2:7" x14ac:dyDescent="0.25">
      <c r="B192" s="14"/>
      <c r="C192" s="14"/>
      <c r="D192" s="34"/>
      <c r="E192" s="35"/>
      <c r="G192" s="33"/>
    </row>
    <row r="193" spans="1:10" x14ac:dyDescent="0.25">
      <c r="B193" s="14"/>
      <c r="C193" s="14"/>
      <c r="D193" s="34"/>
      <c r="E193" s="35"/>
      <c r="G193" s="33"/>
    </row>
    <row r="194" spans="1:10" x14ac:dyDescent="0.25">
      <c r="B194" s="14"/>
      <c r="C194" s="14"/>
      <c r="D194" s="34"/>
      <c r="E194" s="35"/>
      <c r="G194" s="33"/>
    </row>
    <row r="195" spans="1:10" x14ac:dyDescent="0.25">
      <c r="B195" s="14"/>
      <c r="C195" s="14"/>
      <c r="D195" s="34"/>
      <c r="E195" s="35"/>
      <c r="G195" s="33"/>
    </row>
    <row r="196" spans="1:10" x14ac:dyDescent="0.25">
      <c r="B196" s="14"/>
      <c r="C196" s="14"/>
      <c r="D196" s="34"/>
      <c r="E196" s="35"/>
      <c r="G196" s="33"/>
    </row>
    <row r="197" spans="1:10" x14ac:dyDescent="0.25">
      <c r="B197" s="14"/>
      <c r="C197" s="14"/>
      <c r="D197" s="34"/>
      <c r="E197" s="35"/>
      <c r="G197" s="33"/>
    </row>
    <row r="198" spans="1:10" x14ac:dyDescent="0.25">
      <c r="B198" s="14"/>
      <c r="C198" s="14"/>
      <c r="D198" s="34"/>
      <c r="E198" s="35"/>
      <c r="G198" s="33"/>
    </row>
    <row r="199" spans="1:10" x14ac:dyDescent="0.25">
      <c r="B199" s="14"/>
      <c r="C199" s="14"/>
      <c r="D199" s="34"/>
      <c r="E199" s="35"/>
      <c r="G199" s="33"/>
    </row>
    <row r="200" spans="1:10" x14ac:dyDescent="0.25">
      <c r="B200" s="14"/>
      <c r="C200" s="14"/>
      <c r="D200" s="34"/>
      <c r="E200" s="35"/>
      <c r="G200" s="33"/>
    </row>
    <row r="201" spans="1:10" x14ac:dyDescent="0.25">
      <c r="B201" s="14"/>
      <c r="C201" s="14"/>
      <c r="D201" s="34"/>
      <c r="E201" s="35"/>
      <c r="G201" s="33"/>
    </row>
    <row r="202" spans="1:10" x14ac:dyDescent="0.25">
      <c r="A202" s="3"/>
      <c r="B202" s="3"/>
      <c r="C202" s="3"/>
      <c r="D202" s="3"/>
      <c r="E202" s="3"/>
      <c r="F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I203" s="3"/>
      <c r="J203" s="3"/>
    </row>
    <row r="204" spans="1:10" ht="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B205" s="15" t="s">
        <v>158</v>
      </c>
      <c r="C205" s="37"/>
      <c r="D205" s="38"/>
      <c r="E205" s="37"/>
      <c r="F205" s="16"/>
      <c r="G205" s="16"/>
      <c r="H205" s="16"/>
      <c r="I205" s="16"/>
      <c r="J205" s="16"/>
    </row>
    <row r="206" spans="1:10" ht="6" customHeight="1" x14ac:dyDescent="0.25">
      <c r="B206"/>
      <c r="J206"/>
    </row>
    <row r="207" spans="1:10" x14ac:dyDescent="0.25">
      <c r="B207" s="3"/>
      <c r="C207" s="3"/>
      <c r="D207" s="3"/>
      <c r="E207" s="3"/>
      <c r="F207" s="47" t="s">
        <v>13</v>
      </c>
      <c r="G207" s="48" t="s">
        <v>26</v>
      </c>
      <c r="H207" s="47" t="s">
        <v>7</v>
      </c>
      <c r="I207" s="47" t="s">
        <v>159</v>
      </c>
    </row>
    <row r="208" spans="1:10" ht="24" customHeight="1" x14ac:dyDescent="0.25">
      <c r="B208" s="93" t="s">
        <v>161</v>
      </c>
      <c r="C208" s="32"/>
      <c r="D208" s="94"/>
      <c r="E208" s="95"/>
      <c r="F208" s="12">
        <f>COUNTIF(Fiches!DO:DO,"Oui")</f>
        <v>0</v>
      </c>
      <c r="G208" s="96">
        <f>IFERROR(F208/(F208+H208),0)</f>
        <v>0</v>
      </c>
      <c r="H208" s="12">
        <f t="shared" ref="H208:H217" si="10">nbcas-F208-I208</f>
        <v>0</v>
      </c>
      <c r="I208" s="69">
        <f>COUNTIF(Fiches!DO:DO,"NA")</f>
        <v>0</v>
      </c>
      <c r="J208" s="3"/>
    </row>
    <row r="209" spans="1:10" ht="24" customHeight="1" x14ac:dyDescent="0.25">
      <c r="B209" s="93" t="s">
        <v>162</v>
      </c>
      <c r="C209" s="32"/>
      <c r="D209" s="94"/>
      <c r="E209" s="95"/>
      <c r="F209" s="12">
        <f>COUNTIF(Fiches!DP:DP,"Oui")</f>
        <v>0</v>
      </c>
      <c r="G209" s="96">
        <f t="shared" ref="G209:G217" si="11">IFERROR(F209/(F209+H209),0)</f>
        <v>0</v>
      </c>
      <c r="H209" s="12">
        <f t="shared" si="10"/>
        <v>0</v>
      </c>
      <c r="I209" s="69">
        <f>COUNTIF(Fiches!DP:DP,"NA")</f>
        <v>0</v>
      </c>
      <c r="J209" s="3"/>
    </row>
    <row r="210" spans="1:10" ht="24" customHeight="1" x14ac:dyDescent="0.25">
      <c r="B210" s="93" t="s">
        <v>163</v>
      </c>
      <c r="C210" s="32"/>
      <c r="D210" s="94"/>
      <c r="E210" s="95"/>
      <c r="F210" s="12">
        <f>COUNTIF(Fiches!DQ:DQ,"Oui")</f>
        <v>0</v>
      </c>
      <c r="G210" s="96">
        <f t="shared" si="11"/>
        <v>0</v>
      </c>
      <c r="H210" s="12">
        <f t="shared" si="10"/>
        <v>0</v>
      </c>
      <c r="I210" s="69">
        <f>COUNTIF(Fiches!DQ:DQ,"NA")</f>
        <v>0</v>
      </c>
      <c r="J210" s="3"/>
    </row>
    <row r="211" spans="1:10" ht="24" customHeight="1" x14ac:dyDescent="0.25">
      <c r="B211" s="93" t="s">
        <v>164</v>
      </c>
      <c r="C211" s="32"/>
      <c r="D211" s="94"/>
      <c r="E211" s="95"/>
      <c r="F211" s="12">
        <f>COUNTIF(Fiches!DR:DR,"Oui")</f>
        <v>0</v>
      </c>
      <c r="G211" s="96">
        <f t="shared" si="11"/>
        <v>0</v>
      </c>
      <c r="H211" s="12">
        <f t="shared" si="10"/>
        <v>0</v>
      </c>
      <c r="I211" s="69">
        <f>COUNTIF(Fiches!DR:DR,"NA")</f>
        <v>0</v>
      </c>
      <c r="J211" s="3"/>
    </row>
    <row r="212" spans="1:10" ht="24" customHeight="1" x14ac:dyDescent="0.25">
      <c r="B212" s="93" t="s">
        <v>165</v>
      </c>
      <c r="C212" s="32"/>
      <c r="D212" s="94"/>
      <c r="E212" s="95"/>
      <c r="F212" s="12">
        <f>COUNTIF(Fiches!DS:DS,"Oui")</f>
        <v>0</v>
      </c>
      <c r="G212" s="96">
        <f t="shared" si="11"/>
        <v>0</v>
      </c>
      <c r="H212" s="12">
        <f t="shared" si="10"/>
        <v>0</v>
      </c>
      <c r="I212" s="69">
        <f>COUNTIF(Fiches!DS:DS,"NA")</f>
        <v>0</v>
      </c>
      <c r="J212" s="3"/>
    </row>
    <row r="213" spans="1:10" ht="24" customHeight="1" x14ac:dyDescent="0.25">
      <c r="B213" s="93" t="s">
        <v>166</v>
      </c>
      <c r="C213" s="32"/>
      <c r="D213" s="94"/>
      <c r="E213" s="95"/>
      <c r="F213" s="12">
        <f>COUNTIF(Fiches!DT:DT,"Oui")</f>
        <v>0</v>
      </c>
      <c r="G213" s="96">
        <f t="shared" si="11"/>
        <v>0</v>
      </c>
      <c r="H213" s="12">
        <f t="shared" si="10"/>
        <v>0</v>
      </c>
      <c r="I213" s="69">
        <f>COUNTIF(Fiches!DT:DT,"NA")</f>
        <v>0</v>
      </c>
      <c r="J213" s="3"/>
    </row>
    <row r="214" spans="1:10" ht="24" customHeight="1" x14ac:dyDescent="0.25">
      <c r="B214" s="93" t="s">
        <v>167</v>
      </c>
      <c r="C214" s="32"/>
      <c r="D214" s="94"/>
      <c r="E214" s="95"/>
      <c r="F214" s="12">
        <f>COUNTIF(Fiches!DU:DU,"Oui")</f>
        <v>0</v>
      </c>
      <c r="G214" s="96">
        <f t="shared" si="11"/>
        <v>0</v>
      </c>
      <c r="H214" s="12">
        <f t="shared" si="10"/>
        <v>0</v>
      </c>
      <c r="I214" s="69">
        <f>COUNTIF(Fiches!DU:DU,"NA")</f>
        <v>0</v>
      </c>
      <c r="J214" s="3"/>
    </row>
    <row r="215" spans="1:10" ht="24" customHeight="1" x14ac:dyDescent="0.25">
      <c r="B215" s="93" t="s">
        <v>168</v>
      </c>
      <c r="C215" s="32"/>
      <c r="D215" s="94"/>
      <c r="E215" s="95"/>
      <c r="F215" s="12">
        <f>COUNTIF(Fiches!DV:DV,"Oui")</f>
        <v>0</v>
      </c>
      <c r="G215" s="96">
        <f t="shared" si="11"/>
        <v>0</v>
      </c>
      <c r="H215" s="12">
        <f t="shared" si="10"/>
        <v>0</v>
      </c>
      <c r="I215" s="69">
        <f>COUNTIF(Fiches!DV:DV,"NA")</f>
        <v>0</v>
      </c>
      <c r="J215" s="3"/>
    </row>
    <row r="216" spans="1:10" ht="24" customHeight="1" x14ac:dyDescent="0.25">
      <c r="B216" s="93" t="s">
        <v>169</v>
      </c>
      <c r="C216" s="32"/>
      <c r="D216" s="94"/>
      <c r="E216" s="95"/>
      <c r="F216" s="12">
        <f>COUNTIF(Fiches!DW:DW,"Oui")</f>
        <v>0</v>
      </c>
      <c r="G216" s="96">
        <f t="shared" si="11"/>
        <v>0</v>
      </c>
      <c r="H216" s="12">
        <f t="shared" si="10"/>
        <v>0</v>
      </c>
      <c r="I216" s="69">
        <f>COUNTIF(Fiches!DW:DW,"NA")</f>
        <v>0</v>
      </c>
      <c r="J216" s="3"/>
    </row>
    <row r="217" spans="1:10" ht="24" customHeight="1" x14ac:dyDescent="0.25">
      <c r="B217" s="93" t="s">
        <v>170</v>
      </c>
      <c r="C217" s="32"/>
      <c r="D217" s="94"/>
      <c r="E217" s="95"/>
      <c r="F217" s="12">
        <f>COUNTIF(Fiches!DX:DX,"Oui")</f>
        <v>0</v>
      </c>
      <c r="G217" s="96">
        <f t="shared" si="11"/>
        <v>0</v>
      </c>
      <c r="H217" s="12">
        <f t="shared" si="10"/>
        <v>0</v>
      </c>
      <c r="I217" s="69">
        <f>COUNTIF(Fiches!DX:DX,"NA")</f>
        <v>0</v>
      </c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</sheetData>
  <mergeCells count="9">
    <mergeCell ref="C2:J3"/>
    <mergeCell ref="B135:C135"/>
    <mergeCell ref="B136:C136"/>
    <mergeCell ref="B137:C137"/>
    <mergeCell ref="B134:C134"/>
    <mergeCell ref="B130:C130"/>
    <mergeCell ref="B131:C131"/>
    <mergeCell ref="B132:C132"/>
    <mergeCell ref="B133:C13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00B0F0"/>
  </sheetPr>
  <dimension ref="A1:O52"/>
  <sheetViews>
    <sheetView showGridLines="0" workbookViewId="0"/>
  </sheetViews>
  <sheetFormatPr baseColWidth="10" defaultRowHeight="11.25" x14ac:dyDescent="0.25"/>
  <cols>
    <col min="1" max="1" width="3.7109375" style="77" bestFit="1" customWidth="1"/>
    <col min="2" max="2" width="31.7109375" style="79" customWidth="1"/>
    <col min="3" max="3" width="16.140625" style="79" customWidth="1"/>
    <col min="4" max="4" width="5.42578125" style="80" bestFit="1" customWidth="1"/>
    <col min="5" max="5" width="3.28515625" style="80" customWidth="1"/>
    <col min="6" max="6" width="18" style="79" customWidth="1"/>
    <col min="7" max="7" width="6.28515625" style="80" customWidth="1"/>
    <col min="8" max="8" width="5.85546875" style="80" customWidth="1"/>
    <col min="9" max="10" width="5.28515625" style="80" customWidth="1"/>
    <col min="11" max="11" width="18" style="79" customWidth="1"/>
    <col min="12" max="12" width="6.28515625" style="80" customWidth="1"/>
    <col min="13" max="13" width="5.85546875" style="80" customWidth="1"/>
    <col min="14" max="15" width="5.28515625" style="80" customWidth="1"/>
    <col min="16" max="16384" width="11.42578125" style="79"/>
  </cols>
  <sheetData>
    <row r="1" spans="1:15" s="89" customFormat="1" ht="21" customHeight="1" x14ac:dyDescent="0.25">
      <c r="A1" s="88" t="s">
        <v>134</v>
      </c>
      <c r="O1" s="85" t="s">
        <v>127</v>
      </c>
    </row>
    <row r="2" spans="1:15" s="78" customFormat="1" ht="22.5" x14ac:dyDescent="0.25">
      <c r="A2" s="81" t="s">
        <v>123</v>
      </c>
      <c r="B2" s="82" t="s">
        <v>4</v>
      </c>
      <c r="C2" s="82" t="s">
        <v>3</v>
      </c>
      <c r="D2" s="81" t="s">
        <v>126</v>
      </c>
      <c r="E2" s="81" t="s">
        <v>135</v>
      </c>
      <c r="F2" s="82" t="s">
        <v>119</v>
      </c>
      <c r="G2" s="81" t="s">
        <v>120</v>
      </c>
      <c r="H2" s="81" t="s">
        <v>124</v>
      </c>
      <c r="I2" s="81" t="s">
        <v>121</v>
      </c>
      <c r="J2" s="81" t="s">
        <v>122</v>
      </c>
      <c r="K2" s="82" t="s">
        <v>125</v>
      </c>
      <c r="L2" s="81" t="s">
        <v>120</v>
      </c>
      <c r="M2" s="81" t="s">
        <v>124</v>
      </c>
      <c r="N2" s="81" t="s">
        <v>121</v>
      </c>
      <c r="O2" s="81" t="s">
        <v>122</v>
      </c>
    </row>
    <row r="3" spans="1:15" ht="30.75" customHeight="1" x14ac:dyDescent="0.25">
      <c r="A3" s="81" t="str">
        <f>IF(Fiches!A3="","",Fiches!A3)</f>
        <v/>
      </c>
      <c r="B3" s="83" t="str">
        <f>IF(A3="","",Fiches!BY3)</f>
        <v/>
      </c>
      <c r="C3" s="83" t="str">
        <f>IF(A3="","",IF(Fiches!AG3&lt;&gt;"Autres",Fiches!AG3,Fiches!AH3)&amp;IF(Fiches!BB3="","",IF(Fiches!BB3&lt;&gt;"Autres"," + "&amp;Fiches!BB3," + "&amp;Fiches!BC3)))</f>
        <v/>
      </c>
      <c r="D3" s="84" t="str">
        <f>IF(A3="","",IF(Fiches!BB3&lt;&gt;"","Oui","Non"))</f>
        <v/>
      </c>
      <c r="E3" s="84" t="str">
        <f>IF(Fiches!BZ3="","",(Fiches!BZ3&lt;&gt;"")+(Fiches!CG3&lt;&gt;"")+(Fiches!CN3&lt;&gt;""))</f>
        <v/>
      </c>
      <c r="F3" s="83" t="str">
        <f>IF(Fiches!BZ3="","",Fiches!BZ3&amp; " - "&amp;Fiches!CA3)</f>
        <v/>
      </c>
      <c r="G3" s="84" t="str">
        <f>IF(Fiches!BZ3="","",Fiches!CF3)</f>
        <v/>
      </c>
      <c r="H3" s="84" t="str">
        <f>IF(Fiches!BZ3="","",Fiches!CB3)</f>
        <v/>
      </c>
      <c r="I3" s="84" t="str">
        <f>IF(Fiches!BZ3="","",DAY(Fiches!CC3)&amp;"/"&amp;MONTH(Fiches!CC3))</f>
        <v/>
      </c>
      <c r="J3" s="84" t="str">
        <f>IF(Fiches!BZ3="","",DAY(Fiches!CD3)&amp;"/"&amp;MONTH(Fiches!CD3))</f>
        <v/>
      </c>
      <c r="K3" s="83" t="str">
        <f>IF(Fiches!CG3="","",Fiches!CG3 &amp; " - "&amp;Fiches!CH3)</f>
        <v/>
      </c>
      <c r="L3" s="84" t="str">
        <f>IF(Fiches!CG3="","",Fiches!CM3)</f>
        <v/>
      </c>
      <c r="M3" s="84" t="str">
        <f>IF(Fiches!CG3="","",Fiches!CI3)</f>
        <v/>
      </c>
      <c r="N3" s="84" t="str">
        <f>IF(Fiches!CG3="","",DAY(Fiches!CJ3)&amp;"/"&amp;MONTH(Fiches!CJ3))</f>
        <v/>
      </c>
      <c r="O3" s="84" t="str">
        <f>IF(Fiches!CG3="","",DAY(Fiches!CK3)&amp;"/"&amp;MONTH(Fiches!CK3))</f>
        <v/>
      </c>
    </row>
    <row r="4" spans="1:15" ht="30.75" customHeight="1" x14ac:dyDescent="0.25">
      <c r="A4" s="81" t="str">
        <f>IF(Fiches!A4="","",Fiches!A4)</f>
        <v/>
      </c>
      <c r="B4" s="83" t="str">
        <f>IF(A4="","",Fiches!BY4)</f>
        <v/>
      </c>
      <c r="C4" s="83" t="str">
        <f>IF(A4="","",IF(Fiches!AG4&lt;&gt;"Autres",Fiches!AG4,Fiches!AH4)&amp;IF(Fiches!BB4="","",IF(Fiches!BB4&lt;&gt;"Autres"," + "&amp;Fiches!BB4," + "&amp;Fiches!BC4)))</f>
        <v/>
      </c>
      <c r="D4" s="84" t="str">
        <f>IF(A4="","",IF(Fiches!BB4&lt;&gt;"","Oui","Non"))</f>
        <v/>
      </c>
      <c r="E4" s="84" t="str">
        <f>IF(Fiches!BZ4="","",(Fiches!BZ4&lt;&gt;"")+(Fiches!CG4&lt;&gt;"")+(Fiches!CN4&lt;&gt;""))</f>
        <v/>
      </c>
      <c r="F4" s="83" t="str">
        <f>IF(Fiches!BZ4="","",Fiches!BZ4&amp; " - "&amp;Fiches!CA4)</f>
        <v/>
      </c>
      <c r="G4" s="84" t="str">
        <f>IF(Fiches!BZ4="","",Fiches!CF4)</f>
        <v/>
      </c>
      <c r="H4" s="84" t="str">
        <f>IF(Fiches!BZ4="","",Fiches!CB4)</f>
        <v/>
      </c>
      <c r="I4" s="84" t="str">
        <f>IF(Fiches!BZ4="","",DAY(Fiches!CC4)&amp;"/"&amp;MONTH(Fiches!CC4))</f>
        <v/>
      </c>
      <c r="J4" s="84" t="str">
        <f>IF(Fiches!BZ4="","",DAY(Fiches!CD4)&amp;"/"&amp;MONTH(Fiches!CD4))</f>
        <v/>
      </c>
      <c r="K4" s="83" t="str">
        <f>IF(Fiches!CG4="","",Fiches!CG4 &amp; " - "&amp;Fiches!CH4)</f>
        <v/>
      </c>
      <c r="L4" s="84" t="str">
        <f>IF(Fiches!CG4="","",Fiches!CM4)</f>
        <v/>
      </c>
      <c r="M4" s="84" t="str">
        <f>IF(Fiches!CG4="","",Fiches!CI4)</f>
        <v/>
      </c>
      <c r="N4" s="84" t="str">
        <f>IF(Fiches!CG4="","",DAY(Fiches!CJ4)&amp;"/"&amp;MONTH(Fiches!CJ4))</f>
        <v/>
      </c>
      <c r="O4" s="84" t="str">
        <f>IF(Fiches!CG4="","",DAY(Fiches!CK4)&amp;"/"&amp;MONTH(Fiches!CK4))</f>
        <v/>
      </c>
    </row>
    <row r="5" spans="1:15" ht="30.75" customHeight="1" x14ac:dyDescent="0.25">
      <c r="A5" s="81" t="str">
        <f>IF(Fiches!A5="","",Fiches!A5)</f>
        <v/>
      </c>
      <c r="B5" s="83" t="str">
        <f>IF(A5="","",Fiches!BY5)</f>
        <v/>
      </c>
      <c r="C5" s="83" t="str">
        <f>IF(A5="","",IF(Fiches!AG5&lt;&gt;"Autres",Fiches!AG5,Fiches!AH5)&amp;IF(Fiches!BB5="","",IF(Fiches!BB5&lt;&gt;"Autres"," + "&amp;Fiches!BB5," + "&amp;Fiches!BC5)))</f>
        <v/>
      </c>
      <c r="D5" s="84" t="str">
        <f>IF(A5="","",IF(Fiches!BB5&lt;&gt;"","Oui","Non"))</f>
        <v/>
      </c>
      <c r="E5" s="84" t="str">
        <f>IF(Fiches!BZ5="","",(Fiches!BZ5&lt;&gt;"")+(Fiches!CG5&lt;&gt;"")+(Fiches!CN5&lt;&gt;""))</f>
        <v/>
      </c>
      <c r="F5" s="83" t="str">
        <f>IF(Fiches!BZ5="","",Fiches!BZ5&amp; " - "&amp;Fiches!CA5)</f>
        <v/>
      </c>
      <c r="G5" s="84" t="str">
        <f>IF(Fiches!BZ5="","",Fiches!CF5)</f>
        <v/>
      </c>
      <c r="H5" s="84" t="str">
        <f>IF(Fiches!BZ5="","",Fiches!CB5)</f>
        <v/>
      </c>
      <c r="I5" s="84" t="str">
        <f>IF(Fiches!BZ5="","",DAY(Fiches!CC5)&amp;"/"&amp;MONTH(Fiches!CC5))</f>
        <v/>
      </c>
      <c r="J5" s="84" t="str">
        <f>IF(Fiches!BZ5="","",DAY(Fiches!CD5)&amp;"/"&amp;MONTH(Fiches!CD5))</f>
        <v/>
      </c>
      <c r="K5" s="83" t="str">
        <f>IF(Fiches!CG5="","",Fiches!CG5 &amp; " - "&amp;Fiches!CH5)</f>
        <v/>
      </c>
      <c r="L5" s="84" t="str">
        <f>IF(Fiches!CG5="","",Fiches!CM5)</f>
        <v/>
      </c>
      <c r="M5" s="84" t="str">
        <f>IF(Fiches!CG5="","",Fiches!CI5)</f>
        <v/>
      </c>
      <c r="N5" s="84" t="str">
        <f>IF(Fiches!CG5="","",DAY(Fiches!CJ5)&amp;"/"&amp;MONTH(Fiches!CJ5))</f>
        <v/>
      </c>
      <c r="O5" s="84" t="str">
        <f>IF(Fiches!CG5="","",DAY(Fiches!CK5)&amp;"/"&amp;MONTH(Fiches!CK5))</f>
        <v/>
      </c>
    </row>
    <row r="6" spans="1:15" ht="30.75" customHeight="1" x14ac:dyDescent="0.25">
      <c r="A6" s="81" t="str">
        <f>IF(Fiches!A6="","",Fiches!A6)</f>
        <v/>
      </c>
      <c r="B6" s="83" t="str">
        <f>IF(A6="","",Fiches!BY6)</f>
        <v/>
      </c>
      <c r="C6" s="83" t="str">
        <f>IF(A6="","",IF(Fiches!AG6&lt;&gt;"Autres",Fiches!AG6,Fiches!AH6)&amp;IF(Fiches!BB6="","",IF(Fiches!BB6&lt;&gt;"Autres"," + "&amp;Fiches!BB6," + "&amp;Fiches!BC6)))</f>
        <v/>
      </c>
      <c r="D6" s="84" t="str">
        <f>IF(A6="","",IF(Fiches!BB6&lt;&gt;"","Oui","Non"))</f>
        <v/>
      </c>
      <c r="E6" s="84" t="str">
        <f>IF(Fiches!BZ6="","",(Fiches!BZ6&lt;&gt;"")+(Fiches!CG6&lt;&gt;"")+(Fiches!CN6&lt;&gt;""))</f>
        <v/>
      </c>
      <c r="F6" s="83" t="str">
        <f>IF(Fiches!BZ6="","",Fiches!BZ6&amp; " - "&amp;Fiches!CA6)</f>
        <v/>
      </c>
      <c r="G6" s="84" t="str">
        <f>IF(Fiches!BZ6="","",Fiches!CF6)</f>
        <v/>
      </c>
      <c r="H6" s="84" t="str">
        <f>IF(Fiches!BZ6="","",Fiches!CB6)</f>
        <v/>
      </c>
      <c r="I6" s="84" t="str">
        <f>IF(Fiches!BZ6="","",DAY(Fiches!CC6)&amp;"/"&amp;MONTH(Fiches!CC6))</f>
        <v/>
      </c>
      <c r="J6" s="84" t="str">
        <f>IF(Fiches!BZ6="","",DAY(Fiches!CD6)&amp;"/"&amp;MONTH(Fiches!CD6))</f>
        <v/>
      </c>
      <c r="K6" s="83" t="str">
        <f>IF(Fiches!CG6="","",Fiches!CG6 &amp; " - "&amp;Fiches!CH6)</f>
        <v/>
      </c>
      <c r="L6" s="84" t="str">
        <f>IF(Fiches!CG6="","",Fiches!CM6)</f>
        <v/>
      </c>
      <c r="M6" s="84" t="str">
        <f>IF(Fiches!CG6="","",Fiches!CI6)</f>
        <v/>
      </c>
      <c r="N6" s="84" t="str">
        <f>IF(Fiches!CG6="","",DAY(Fiches!CJ6)&amp;"/"&amp;MONTH(Fiches!CJ6))</f>
        <v/>
      </c>
      <c r="O6" s="84" t="str">
        <f>IF(Fiches!CG6="","",DAY(Fiches!CK6)&amp;"/"&amp;MONTH(Fiches!CK6))</f>
        <v/>
      </c>
    </row>
    <row r="7" spans="1:15" ht="30.75" customHeight="1" x14ac:dyDescent="0.25">
      <c r="A7" s="81" t="str">
        <f>IF(Fiches!A7="","",Fiches!A7)</f>
        <v/>
      </c>
      <c r="B7" s="83" t="str">
        <f>IF(A7="","",Fiches!BY7)</f>
        <v/>
      </c>
      <c r="C7" s="83" t="str">
        <f>IF(A7="","",IF(Fiches!AG7&lt;&gt;"Autres",Fiches!AG7,Fiches!AH7)&amp;IF(Fiches!BB7="","",IF(Fiches!BB7&lt;&gt;"Autres"," + "&amp;Fiches!BB7," + "&amp;Fiches!BC7)))</f>
        <v/>
      </c>
      <c r="D7" s="84" t="str">
        <f>IF(A7="","",IF(Fiches!BB7&lt;&gt;"","Oui","Non"))</f>
        <v/>
      </c>
      <c r="E7" s="84" t="str">
        <f>IF(Fiches!BZ7="","",(Fiches!BZ7&lt;&gt;"")+(Fiches!CG7&lt;&gt;"")+(Fiches!CN7&lt;&gt;""))</f>
        <v/>
      </c>
      <c r="F7" s="83" t="str">
        <f>IF(Fiches!BZ7="","",Fiches!BZ7&amp; " - "&amp;Fiches!CA7)</f>
        <v/>
      </c>
      <c r="G7" s="84" t="str">
        <f>IF(Fiches!BZ7="","",Fiches!CF7)</f>
        <v/>
      </c>
      <c r="H7" s="84" t="str">
        <f>IF(Fiches!BZ7="","",Fiches!CB7)</f>
        <v/>
      </c>
      <c r="I7" s="84" t="str">
        <f>IF(Fiches!BZ7="","",DAY(Fiches!CC7)&amp;"/"&amp;MONTH(Fiches!CC7))</f>
        <v/>
      </c>
      <c r="J7" s="84" t="str">
        <f>IF(Fiches!BZ7="","",DAY(Fiches!CD7)&amp;"/"&amp;MONTH(Fiches!CD7))</f>
        <v/>
      </c>
      <c r="K7" s="83" t="str">
        <f>IF(Fiches!CG7="","",Fiches!CG7 &amp; " - "&amp;Fiches!CH7)</f>
        <v/>
      </c>
      <c r="L7" s="84" t="str">
        <f>IF(Fiches!CG7="","",Fiches!CM7)</f>
        <v/>
      </c>
      <c r="M7" s="84" t="str">
        <f>IF(Fiches!CG7="","",Fiches!CI7)</f>
        <v/>
      </c>
      <c r="N7" s="84" t="str">
        <f>IF(Fiches!CG7="","",DAY(Fiches!CJ7)&amp;"/"&amp;MONTH(Fiches!CJ7))</f>
        <v/>
      </c>
      <c r="O7" s="84" t="str">
        <f>IF(Fiches!CG7="","",DAY(Fiches!CK7)&amp;"/"&amp;MONTH(Fiches!CK7))</f>
        <v/>
      </c>
    </row>
    <row r="8" spans="1:15" ht="30.75" customHeight="1" x14ac:dyDescent="0.25">
      <c r="A8" s="81" t="str">
        <f>IF(Fiches!A8="","",Fiches!A8)</f>
        <v/>
      </c>
      <c r="B8" s="83" t="str">
        <f>IF(A8="","",Fiches!BY8)</f>
        <v/>
      </c>
      <c r="C8" s="83" t="str">
        <f>IF(A8="","",IF(Fiches!AG8&lt;&gt;"Autres",Fiches!AG8,Fiches!AH8)&amp;IF(Fiches!BB8="","",IF(Fiches!BB8&lt;&gt;"Autres"," + "&amp;Fiches!BB8," + "&amp;Fiches!BC8)))</f>
        <v/>
      </c>
      <c r="D8" s="84" t="str">
        <f>IF(A8="","",IF(Fiches!BB8&lt;&gt;"","Oui","Non"))</f>
        <v/>
      </c>
      <c r="E8" s="84" t="str">
        <f>IF(Fiches!BZ8="","",(Fiches!BZ8&lt;&gt;"")+(Fiches!CG8&lt;&gt;"")+(Fiches!CN8&lt;&gt;""))</f>
        <v/>
      </c>
      <c r="F8" s="83" t="str">
        <f>IF(Fiches!BZ8="","",Fiches!BZ8&amp; " - "&amp;Fiches!CA8)</f>
        <v/>
      </c>
      <c r="G8" s="84" t="str">
        <f>IF(Fiches!BZ8="","",Fiches!CF8)</f>
        <v/>
      </c>
      <c r="H8" s="84" t="str">
        <f>IF(Fiches!BZ8="","",Fiches!CB8)</f>
        <v/>
      </c>
      <c r="I8" s="84" t="str">
        <f>IF(Fiches!BZ8="","",DAY(Fiches!CC8)&amp;"/"&amp;MONTH(Fiches!CC8))</f>
        <v/>
      </c>
      <c r="J8" s="84" t="str">
        <f>IF(Fiches!BZ8="","",DAY(Fiches!CD8)&amp;"/"&amp;MONTH(Fiches!CD8))</f>
        <v/>
      </c>
      <c r="K8" s="83" t="str">
        <f>IF(Fiches!CG8="","",Fiches!CG8 &amp; " - "&amp;Fiches!CH8)</f>
        <v/>
      </c>
      <c r="L8" s="84" t="str">
        <f>IF(Fiches!CG8="","",Fiches!CM8)</f>
        <v/>
      </c>
      <c r="M8" s="84" t="str">
        <f>IF(Fiches!CG8="","",Fiches!CI8)</f>
        <v/>
      </c>
      <c r="N8" s="84" t="str">
        <f>IF(Fiches!CG8="","",DAY(Fiches!CJ8)&amp;"/"&amp;MONTH(Fiches!CJ8))</f>
        <v/>
      </c>
      <c r="O8" s="84" t="str">
        <f>IF(Fiches!CG8="","",DAY(Fiches!CK8)&amp;"/"&amp;MONTH(Fiches!CK8))</f>
        <v/>
      </c>
    </row>
    <row r="9" spans="1:15" ht="30.75" customHeight="1" x14ac:dyDescent="0.25">
      <c r="A9" s="81" t="str">
        <f>IF(Fiches!A9="","",Fiches!A9)</f>
        <v/>
      </c>
      <c r="B9" s="83" t="str">
        <f>IF(A9="","",Fiches!BY9)</f>
        <v/>
      </c>
      <c r="C9" s="83" t="str">
        <f>IF(A9="","",IF(Fiches!AG9&lt;&gt;"Autres",Fiches!AG9,Fiches!AH9)&amp;IF(Fiches!BB9="","",IF(Fiches!BB9&lt;&gt;"Autres"," + "&amp;Fiches!BB9," + "&amp;Fiches!BC9)))</f>
        <v/>
      </c>
      <c r="D9" s="84" t="str">
        <f>IF(A9="","",IF(Fiches!BB9&lt;&gt;"","Oui","Non"))</f>
        <v/>
      </c>
      <c r="E9" s="84" t="str">
        <f>IF(Fiches!BZ9="","",(Fiches!BZ9&lt;&gt;"")+(Fiches!CG9&lt;&gt;"")+(Fiches!CN9&lt;&gt;""))</f>
        <v/>
      </c>
      <c r="F9" s="83" t="str">
        <f>IF(Fiches!BZ9="","",Fiches!BZ9&amp; " - "&amp;Fiches!CA9)</f>
        <v/>
      </c>
      <c r="G9" s="84" t="str">
        <f>IF(Fiches!BZ9="","",Fiches!CF9)</f>
        <v/>
      </c>
      <c r="H9" s="84" t="str">
        <f>IF(Fiches!BZ9="","",Fiches!CB9)</f>
        <v/>
      </c>
      <c r="I9" s="84" t="str">
        <f>IF(Fiches!BZ9="","",DAY(Fiches!CC9)&amp;"/"&amp;MONTH(Fiches!CC9))</f>
        <v/>
      </c>
      <c r="J9" s="84" t="str">
        <f>IF(Fiches!BZ9="","",DAY(Fiches!CD9)&amp;"/"&amp;MONTH(Fiches!CD9))</f>
        <v/>
      </c>
      <c r="K9" s="83" t="str">
        <f>IF(Fiches!CG9="","",Fiches!CG9 &amp; " - "&amp;Fiches!CH9)</f>
        <v/>
      </c>
      <c r="L9" s="84" t="str">
        <f>IF(Fiches!CG9="","",Fiches!CM9)</f>
        <v/>
      </c>
      <c r="M9" s="84" t="str">
        <f>IF(Fiches!CG9="","",Fiches!CI9)</f>
        <v/>
      </c>
      <c r="N9" s="84" t="str">
        <f>IF(Fiches!CG9="","",DAY(Fiches!CJ9)&amp;"/"&amp;MONTH(Fiches!CJ9))</f>
        <v/>
      </c>
      <c r="O9" s="84" t="str">
        <f>IF(Fiches!CG9="","",DAY(Fiches!CK9)&amp;"/"&amp;MONTH(Fiches!CK9))</f>
        <v/>
      </c>
    </row>
    <row r="10" spans="1:15" ht="30.75" customHeight="1" x14ac:dyDescent="0.25">
      <c r="A10" s="81" t="str">
        <f>IF(Fiches!A10="","",Fiches!A10)</f>
        <v/>
      </c>
      <c r="B10" s="83" t="str">
        <f>IF(A10="","",Fiches!BY10)</f>
        <v/>
      </c>
      <c r="C10" s="83" t="str">
        <f>IF(A10="","",IF(Fiches!AG10&lt;&gt;"Autres",Fiches!AG10,Fiches!AH10)&amp;IF(Fiches!BB10="","",IF(Fiches!BB10&lt;&gt;"Autres"," + "&amp;Fiches!BB10," + "&amp;Fiches!BD10)))</f>
        <v/>
      </c>
      <c r="D10" s="84" t="str">
        <f>IF(A10="","",IF(Fiches!BB10&lt;&gt;"","Oui","Non"))</f>
        <v/>
      </c>
      <c r="E10" s="84" t="str">
        <f>IF(Fiches!BZ10="","",(Fiches!BZ10&lt;&gt;"")+(Fiches!CG10&lt;&gt;"")+(Fiches!CN10&lt;&gt;""))</f>
        <v/>
      </c>
      <c r="F10" s="83" t="str">
        <f>IF(Fiches!BZ10="","",Fiches!BZ10&amp; " - "&amp;Fiches!CA10)</f>
        <v/>
      </c>
      <c r="G10" s="84" t="str">
        <f>IF(Fiches!BZ10="","",Fiches!CF10)</f>
        <v/>
      </c>
      <c r="H10" s="84" t="str">
        <f>IF(Fiches!BZ10="","",Fiches!CB10)</f>
        <v/>
      </c>
      <c r="I10" s="84" t="str">
        <f>IF(Fiches!BZ10="","",DAY(Fiches!CC10)&amp;"/"&amp;MONTH(Fiches!CC10))</f>
        <v/>
      </c>
      <c r="J10" s="84" t="str">
        <f>IF(Fiches!BZ10="","",DAY(Fiches!CD10)&amp;"/"&amp;MONTH(Fiches!CD10))</f>
        <v/>
      </c>
      <c r="K10" s="83" t="str">
        <f>IF(Fiches!CG10="","",Fiches!CG10 &amp; " - "&amp;Fiches!CH10)</f>
        <v/>
      </c>
      <c r="L10" s="84" t="str">
        <f>IF(Fiches!CG10="","",Fiches!CM10)</f>
        <v/>
      </c>
      <c r="M10" s="84" t="str">
        <f>IF(Fiches!CG10="","",Fiches!CI10)</f>
        <v/>
      </c>
      <c r="N10" s="84" t="str">
        <f>IF(Fiches!CG10="","",DAY(Fiches!CJ10)&amp;"/"&amp;MONTH(Fiches!CJ10))</f>
        <v/>
      </c>
      <c r="O10" s="84" t="str">
        <f>IF(Fiches!CG10="","",DAY(Fiches!CK10)&amp;"/"&amp;MONTH(Fiches!CK10))</f>
        <v/>
      </c>
    </row>
    <row r="11" spans="1:15" ht="30.75" customHeight="1" x14ac:dyDescent="0.25">
      <c r="A11" s="81" t="str">
        <f>IF(Fiches!A11="","",Fiches!A11)</f>
        <v/>
      </c>
      <c r="B11" s="83" t="str">
        <f>IF(A11="","",Fiches!BY11)</f>
        <v/>
      </c>
      <c r="C11" s="83" t="str">
        <f>IF(A11="","",IF(Fiches!AG11&lt;&gt;"Autres",Fiches!AG11,Fiches!AH11)&amp;IF(Fiches!BB11="","",IF(Fiches!BB11&lt;&gt;"Autres"," + "&amp;Fiches!BB11," + "&amp;Fiches!BC11)))</f>
        <v/>
      </c>
      <c r="D11" s="84" t="str">
        <f>IF(A11="","",IF(Fiches!BB11&lt;&gt;"","Oui","Non"))</f>
        <v/>
      </c>
      <c r="E11" s="84" t="str">
        <f>IF(Fiches!BZ11="","",(Fiches!BZ11&lt;&gt;"")+(Fiches!CG11&lt;&gt;"")+(Fiches!CN11&lt;&gt;""))</f>
        <v/>
      </c>
      <c r="F11" s="83" t="str">
        <f>IF(Fiches!BZ11="","",Fiches!BZ11&amp; " - "&amp;Fiches!CA11)</f>
        <v/>
      </c>
      <c r="G11" s="84" t="str">
        <f>IF(Fiches!BZ11="","",Fiches!CF11)</f>
        <v/>
      </c>
      <c r="H11" s="84" t="str">
        <f>IF(Fiches!BZ11="","",Fiches!CB11)</f>
        <v/>
      </c>
      <c r="I11" s="84" t="str">
        <f>IF(Fiches!BZ11="","",DAY(Fiches!CC11)&amp;"/"&amp;MONTH(Fiches!CC11))</f>
        <v/>
      </c>
      <c r="J11" s="84" t="str">
        <f>IF(Fiches!BZ11="","",DAY(Fiches!CD11)&amp;"/"&amp;MONTH(Fiches!CD11))</f>
        <v/>
      </c>
      <c r="K11" s="83" t="str">
        <f>IF(Fiches!CG11="","",Fiches!CG11 &amp; " - "&amp;Fiches!CH11)</f>
        <v/>
      </c>
      <c r="L11" s="84" t="str">
        <f>IF(Fiches!CG11="","",Fiches!CM11)</f>
        <v/>
      </c>
      <c r="M11" s="84" t="str">
        <f>IF(Fiches!CG11="","",Fiches!CI11)</f>
        <v/>
      </c>
      <c r="N11" s="84" t="str">
        <f>IF(Fiches!CG11="","",DAY(Fiches!CJ11)&amp;"/"&amp;MONTH(Fiches!CJ11))</f>
        <v/>
      </c>
      <c r="O11" s="84" t="str">
        <f>IF(Fiches!CG11="","",DAY(Fiches!CK11)&amp;"/"&amp;MONTH(Fiches!CK11))</f>
        <v/>
      </c>
    </row>
    <row r="12" spans="1:15" ht="30.75" customHeight="1" x14ac:dyDescent="0.25">
      <c r="A12" s="81" t="str">
        <f>IF(Fiches!A12="","",Fiches!A12)</f>
        <v/>
      </c>
      <c r="B12" s="83" t="str">
        <f>IF(A12="","",Fiches!BY12)</f>
        <v/>
      </c>
      <c r="C12" s="83" t="str">
        <f>IF(A12="","",IF(Fiches!AG12&lt;&gt;"Autres",Fiches!AG12,Fiches!AH12)&amp;IF(Fiches!BB12="","",IF(Fiches!BB12&lt;&gt;"Autres"," + "&amp;Fiches!BB12," + "&amp;Fiches!BC12)))</f>
        <v/>
      </c>
      <c r="D12" s="84" t="str">
        <f>IF(A12="","",IF(Fiches!BB12&lt;&gt;"","Oui","Non"))</f>
        <v/>
      </c>
      <c r="E12" s="84" t="str">
        <f>IF(Fiches!BZ12="","",(Fiches!BZ12&lt;&gt;"")+(Fiches!CG12&lt;&gt;"")+(Fiches!CN12&lt;&gt;""))</f>
        <v/>
      </c>
      <c r="F12" s="83" t="str">
        <f>IF(Fiches!BZ12="","",Fiches!BZ12&amp; " - "&amp;Fiches!CA12)</f>
        <v/>
      </c>
      <c r="G12" s="84" t="str">
        <f>IF(Fiches!BZ12="","",Fiches!CF12)</f>
        <v/>
      </c>
      <c r="H12" s="84" t="str">
        <f>IF(Fiches!BZ12="","",Fiches!CB12)</f>
        <v/>
      </c>
      <c r="I12" s="84" t="str">
        <f>IF(Fiches!BZ12="","",DAY(Fiches!CC12)&amp;"/"&amp;MONTH(Fiches!CC12))</f>
        <v/>
      </c>
      <c r="J12" s="84" t="str">
        <f>IF(Fiches!BZ12="","",DAY(Fiches!CD12)&amp;"/"&amp;MONTH(Fiches!CD12))</f>
        <v/>
      </c>
      <c r="K12" s="83" t="str">
        <f>IF(Fiches!CG12="","",Fiches!CG12 &amp; " - "&amp;Fiches!CH12)</f>
        <v/>
      </c>
      <c r="L12" s="84" t="str">
        <f>IF(Fiches!CG12="","",Fiches!CM12)</f>
        <v/>
      </c>
      <c r="M12" s="84" t="str">
        <f>IF(Fiches!CG12="","",Fiches!CI12)</f>
        <v/>
      </c>
      <c r="N12" s="84" t="str">
        <f>IF(Fiches!CG12="","",DAY(Fiches!CJ12)&amp;"/"&amp;MONTH(Fiches!CJ12))</f>
        <v/>
      </c>
      <c r="O12" s="84" t="str">
        <f>IF(Fiches!CG12="","",DAY(Fiches!CK12)&amp;"/"&amp;MONTH(Fiches!CK12))</f>
        <v/>
      </c>
    </row>
    <row r="13" spans="1:15" ht="30.75" customHeight="1" x14ac:dyDescent="0.25">
      <c r="A13" s="81" t="str">
        <f>IF(Fiches!A13="","",Fiches!A13)</f>
        <v/>
      </c>
      <c r="B13" s="83" t="str">
        <f>IF(A13="","",Fiches!BY13)</f>
        <v/>
      </c>
      <c r="C13" s="83" t="str">
        <f>IF(A13="","",IF(Fiches!AG13&lt;&gt;"Autres",Fiches!AG13,Fiches!AH13)&amp;IF(Fiches!BB13="","",IF(Fiches!BB13&lt;&gt;"Autres"," + "&amp;Fiches!BB13," + "&amp;Fiches!BC13)))</f>
        <v/>
      </c>
      <c r="D13" s="84" t="str">
        <f>IF(A13="","",IF(Fiches!BB13&lt;&gt;"","Oui","Non"))</f>
        <v/>
      </c>
      <c r="E13" s="84" t="str">
        <f>IF(Fiches!BZ13="","",(Fiches!BZ13&lt;&gt;"")+(Fiches!CG13&lt;&gt;"")+(Fiches!CN13&lt;&gt;""))</f>
        <v/>
      </c>
      <c r="F13" s="83" t="str">
        <f>IF(Fiches!BZ13="","",Fiches!BZ13&amp; " - "&amp;Fiches!CA13)</f>
        <v/>
      </c>
      <c r="G13" s="84" t="str">
        <f>IF(Fiches!BZ13="","",Fiches!CF13)</f>
        <v/>
      </c>
      <c r="H13" s="84" t="str">
        <f>IF(Fiches!BZ13="","",Fiches!CB13)</f>
        <v/>
      </c>
      <c r="I13" s="84" t="str">
        <f>IF(Fiches!BZ13="","",DAY(Fiches!CC13)&amp;"/"&amp;MONTH(Fiches!CC13))</f>
        <v/>
      </c>
      <c r="J13" s="84" t="str">
        <f>IF(Fiches!BZ13="","",DAY(Fiches!CD13)&amp;"/"&amp;MONTH(Fiches!CD13))</f>
        <v/>
      </c>
      <c r="K13" s="83" t="str">
        <f>IF(Fiches!CG13="","",Fiches!CG13 &amp; " - "&amp;Fiches!CH13)</f>
        <v/>
      </c>
      <c r="L13" s="84" t="str">
        <f>IF(Fiches!CG13="","",Fiches!CM13)</f>
        <v/>
      </c>
      <c r="M13" s="84" t="str">
        <f>IF(Fiches!CG13="","",Fiches!CI13)</f>
        <v/>
      </c>
      <c r="N13" s="84" t="str">
        <f>IF(Fiches!CG13="","",DAY(Fiches!CJ13)&amp;"/"&amp;MONTH(Fiches!CJ13))</f>
        <v/>
      </c>
      <c r="O13" s="84" t="str">
        <f>IF(Fiches!CG13="","",DAY(Fiches!CK13)&amp;"/"&amp;MONTH(Fiches!CK13))</f>
        <v/>
      </c>
    </row>
    <row r="14" spans="1:15" ht="30.75" customHeight="1" x14ac:dyDescent="0.25">
      <c r="A14" s="81" t="str">
        <f>IF(Fiches!A14="","",Fiches!A14)</f>
        <v/>
      </c>
      <c r="B14" s="83" t="str">
        <f>IF(A14="","",Fiches!BY14)</f>
        <v/>
      </c>
      <c r="C14" s="83" t="str">
        <f>IF(A14="","",IF(Fiches!AG14&lt;&gt;"Autres",Fiches!AG14,Fiches!AH14)&amp;IF(Fiches!BB14="","",IF(Fiches!BB14&lt;&gt;"Autres"," + "&amp;Fiches!BB14," + "&amp;Fiches!BC14)))</f>
        <v/>
      </c>
      <c r="D14" s="84" t="str">
        <f>IF(A14="","",IF(Fiches!BB14&lt;&gt;"","Oui","Non"))</f>
        <v/>
      </c>
      <c r="E14" s="84" t="str">
        <f>IF(Fiches!BZ14="","",(Fiches!BZ14&lt;&gt;"")+(Fiches!CG14&lt;&gt;"")+(Fiches!CN14&lt;&gt;""))</f>
        <v/>
      </c>
      <c r="F14" s="83" t="str">
        <f>IF(Fiches!BZ14="","",Fiches!BZ14&amp; " - "&amp;Fiches!CA14)</f>
        <v/>
      </c>
      <c r="G14" s="84" t="str">
        <f>IF(Fiches!BZ14="","",Fiches!CF14)</f>
        <v/>
      </c>
      <c r="H14" s="84" t="str">
        <f>IF(Fiches!BZ14="","",Fiches!CB14)</f>
        <v/>
      </c>
      <c r="I14" s="84" t="str">
        <f>IF(Fiches!BZ14="","",DAY(Fiches!CC14)&amp;"/"&amp;MONTH(Fiches!CC14))</f>
        <v/>
      </c>
      <c r="J14" s="84" t="str">
        <f>IF(Fiches!BZ14="","",DAY(Fiches!CD14)&amp;"/"&amp;MONTH(Fiches!CD14))</f>
        <v/>
      </c>
      <c r="K14" s="83" t="str">
        <f>IF(Fiches!CG14="","",Fiches!CG14 &amp; " - "&amp;Fiches!CH14)</f>
        <v/>
      </c>
      <c r="L14" s="84" t="str">
        <f>IF(Fiches!CG14="","",Fiches!CM14)</f>
        <v/>
      </c>
      <c r="M14" s="84" t="str">
        <f>IF(Fiches!CG14="","",Fiches!CI14)</f>
        <v/>
      </c>
      <c r="N14" s="84" t="str">
        <f>IF(Fiches!CG14="","",DAY(Fiches!CJ14)&amp;"/"&amp;MONTH(Fiches!CJ14))</f>
        <v/>
      </c>
      <c r="O14" s="84" t="str">
        <f>IF(Fiches!CG14="","",DAY(Fiches!CK14)&amp;"/"&amp;MONTH(Fiches!CK14))</f>
        <v/>
      </c>
    </row>
    <row r="15" spans="1:15" ht="30.75" customHeight="1" x14ac:dyDescent="0.25">
      <c r="A15" s="81" t="str">
        <f>IF(Fiches!A15="","",Fiches!A15)</f>
        <v/>
      </c>
      <c r="B15" s="83" t="str">
        <f>IF(A15="","",Fiches!BY15)</f>
        <v/>
      </c>
      <c r="C15" s="83" t="str">
        <f>IF(A15="","",IF(Fiches!AG15&lt;&gt;"Autres",Fiches!AG15,Fiches!AH15)&amp;IF(Fiches!BB15="","",IF(Fiches!BB15&lt;&gt;"Autres"," + "&amp;Fiches!BB15," + "&amp;Fiches!BC15)))</f>
        <v/>
      </c>
      <c r="D15" s="84" t="str">
        <f>IF(A15="","",IF(Fiches!BB15&lt;&gt;"","Oui","Non"))</f>
        <v/>
      </c>
      <c r="E15" s="84" t="str">
        <f>IF(Fiches!BZ15="","",(Fiches!BZ15&lt;&gt;"")+(Fiches!CG15&lt;&gt;"")+(Fiches!CN15&lt;&gt;""))</f>
        <v/>
      </c>
      <c r="F15" s="83" t="str">
        <f>IF(Fiches!BZ15="","",Fiches!BZ15&amp; " - "&amp;Fiches!CA15)</f>
        <v/>
      </c>
      <c r="G15" s="84" t="str">
        <f>IF(Fiches!BZ15="","",Fiches!CF15)</f>
        <v/>
      </c>
      <c r="H15" s="84" t="str">
        <f>IF(Fiches!BZ15="","",Fiches!CB15)</f>
        <v/>
      </c>
      <c r="I15" s="84" t="str">
        <f>IF(Fiches!BZ15="","",DAY(Fiches!CC15)&amp;"/"&amp;MONTH(Fiches!CC15))</f>
        <v/>
      </c>
      <c r="J15" s="84" t="str">
        <f>IF(Fiches!BZ15="","",DAY(Fiches!CD15)&amp;"/"&amp;MONTH(Fiches!CD15))</f>
        <v/>
      </c>
      <c r="K15" s="83" t="str">
        <f>IF(Fiches!CG15="","",Fiches!CG15 &amp; " - "&amp;Fiches!CH15)</f>
        <v/>
      </c>
      <c r="L15" s="84" t="str">
        <f>IF(Fiches!CG15="","",Fiches!CM15)</f>
        <v/>
      </c>
      <c r="M15" s="84" t="str">
        <f>IF(Fiches!CG15="","",Fiches!CI15)</f>
        <v/>
      </c>
      <c r="N15" s="84" t="str">
        <f>IF(Fiches!CG15="","",DAY(Fiches!CJ15)&amp;"/"&amp;MONTH(Fiches!CJ15))</f>
        <v/>
      </c>
      <c r="O15" s="84" t="str">
        <f>IF(Fiches!CG15="","",DAY(Fiches!CK15)&amp;"/"&amp;MONTH(Fiches!CK15))</f>
        <v/>
      </c>
    </row>
    <row r="16" spans="1:15" ht="30.75" customHeight="1" x14ac:dyDescent="0.25">
      <c r="A16" s="81" t="str">
        <f>IF(Fiches!A16="","",Fiches!A16)</f>
        <v/>
      </c>
      <c r="B16" s="83" t="str">
        <f>IF(A16="","",Fiches!BY16)</f>
        <v/>
      </c>
      <c r="C16" s="83" t="str">
        <f>IF(A16="","",IF(Fiches!AG16&lt;&gt;"Autres",Fiches!AG16,Fiches!AH16)&amp;IF(Fiches!BB16="","",IF(Fiches!BB16&lt;&gt;"Autres"," + "&amp;Fiches!BB16," + "&amp;Fiches!BC16)))</f>
        <v/>
      </c>
      <c r="D16" s="84" t="str">
        <f>IF(A16="","",IF(Fiches!BB16&lt;&gt;"","Oui","Non"))</f>
        <v/>
      </c>
      <c r="E16" s="84" t="str">
        <f>IF(Fiches!BZ16="","",(Fiches!BZ16&lt;&gt;"")+(Fiches!CG16&lt;&gt;"")+(Fiches!CN16&lt;&gt;""))</f>
        <v/>
      </c>
      <c r="F16" s="83" t="str">
        <f>IF(Fiches!BZ16="","",Fiches!BZ16&amp; " - "&amp;Fiches!CA16)</f>
        <v/>
      </c>
      <c r="G16" s="84" t="str">
        <f>IF(Fiches!BZ16="","",Fiches!CF16)</f>
        <v/>
      </c>
      <c r="H16" s="84" t="str">
        <f>IF(Fiches!BZ16="","",Fiches!CB16)</f>
        <v/>
      </c>
      <c r="I16" s="84" t="str">
        <f>IF(Fiches!BZ16="","",DAY(Fiches!CC16)&amp;"/"&amp;MONTH(Fiches!CC16))</f>
        <v/>
      </c>
      <c r="J16" s="84" t="str">
        <f>IF(Fiches!BZ16="","",DAY(Fiches!CD16)&amp;"/"&amp;MONTH(Fiches!CD16))</f>
        <v/>
      </c>
      <c r="K16" s="83" t="str">
        <f>IF(Fiches!CG16="","",Fiches!CG16 &amp; " - "&amp;Fiches!CH16)</f>
        <v/>
      </c>
      <c r="L16" s="84" t="str">
        <f>IF(Fiches!CG16="","",Fiches!CM16)</f>
        <v/>
      </c>
      <c r="M16" s="84" t="str">
        <f>IF(Fiches!CG16="","",Fiches!CI16)</f>
        <v/>
      </c>
      <c r="N16" s="84" t="str">
        <f>IF(Fiches!CG16="","",DAY(Fiches!CJ16)&amp;"/"&amp;MONTH(Fiches!CJ16))</f>
        <v/>
      </c>
      <c r="O16" s="84" t="str">
        <f>IF(Fiches!CG16="","",DAY(Fiches!CK16)&amp;"/"&amp;MONTH(Fiches!CK16))</f>
        <v/>
      </c>
    </row>
    <row r="17" spans="1:15" ht="30.75" customHeight="1" x14ac:dyDescent="0.25">
      <c r="A17" s="81" t="str">
        <f>IF(Fiches!A17="","",Fiches!A17)</f>
        <v/>
      </c>
      <c r="B17" s="83" t="str">
        <f>IF(A17="","",Fiches!BY17)</f>
        <v/>
      </c>
      <c r="C17" s="83" t="str">
        <f>IF(A17="","",IF(Fiches!AG17&lt;&gt;"Autres",Fiches!AG17,Fiches!AH17)&amp;IF(Fiches!BB17="","",IF(Fiches!BB17&lt;&gt;"Autres"," + "&amp;Fiches!BB17," + "&amp;Fiches!BC17)))</f>
        <v/>
      </c>
      <c r="D17" s="84" t="str">
        <f>IF(A17="","",IF(Fiches!BB17&lt;&gt;"","Oui","Non"))</f>
        <v/>
      </c>
      <c r="E17" s="84" t="str">
        <f>IF(Fiches!BZ17="","",(Fiches!BZ17&lt;&gt;"")+(Fiches!CG17&lt;&gt;"")+(Fiches!CN17&lt;&gt;""))</f>
        <v/>
      </c>
      <c r="F17" s="83" t="str">
        <f>IF(Fiches!BZ17="","",Fiches!BZ17&amp; " - "&amp;Fiches!CA17)</f>
        <v/>
      </c>
      <c r="G17" s="84" t="str">
        <f>IF(Fiches!BZ17="","",Fiches!CF17)</f>
        <v/>
      </c>
      <c r="H17" s="84" t="str">
        <f>IF(Fiches!BZ17="","",Fiches!CB17)</f>
        <v/>
      </c>
      <c r="I17" s="84" t="str">
        <f>IF(Fiches!BZ17="","",DAY(Fiches!CC17)&amp;"/"&amp;MONTH(Fiches!CC17))</f>
        <v/>
      </c>
      <c r="J17" s="84" t="str">
        <f>IF(Fiches!BZ17="","",DAY(Fiches!CD17)&amp;"/"&amp;MONTH(Fiches!CD17))</f>
        <v/>
      </c>
      <c r="K17" s="83" t="str">
        <f>IF(Fiches!CG17="","",Fiches!CG17 &amp; " - "&amp;Fiches!CH17)</f>
        <v/>
      </c>
      <c r="L17" s="84" t="str">
        <f>IF(Fiches!CG17="","",Fiches!CM17)</f>
        <v/>
      </c>
      <c r="M17" s="84" t="str">
        <f>IF(Fiches!CG17="","",Fiches!CI17)</f>
        <v/>
      </c>
      <c r="N17" s="84" t="str">
        <f>IF(Fiches!CG17="","",DAY(Fiches!CJ17)&amp;"/"&amp;MONTH(Fiches!CJ17))</f>
        <v/>
      </c>
      <c r="O17" s="84" t="str">
        <f>IF(Fiches!CG17="","",DAY(Fiches!CK17)&amp;"/"&amp;MONTH(Fiches!CK17))</f>
        <v/>
      </c>
    </row>
    <row r="18" spans="1:15" ht="30.75" customHeight="1" x14ac:dyDescent="0.25">
      <c r="A18" s="81" t="str">
        <f>IF(Fiches!A18="","",Fiches!A18)</f>
        <v/>
      </c>
      <c r="B18" s="83" t="str">
        <f>IF(A18="","",Fiches!BY18)</f>
        <v/>
      </c>
      <c r="C18" s="83" t="str">
        <f>IF(A18="","",IF(Fiches!AG18&lt;&gt;"Autres",Fiches!AG18,Fiches!AH18)&amp;IF(Fiches!BB18="","",IF(Fiches!BB18&lt;&gt;"Autres"," + "&amp;Fiches!BB18," + "&amp;Fiches!BC18)))</f>
        <v/>
      </c>
      <c r="D18" s="84" t="str">
        <f>IF(A18="","",IF(Fiches!BB18&lt;&gt;"","Oui","Non"))</f>
        <v/>
      </c>
      <c r="E18" s="84" t="str">
        <f>IF(Fiches!BZ18="","",(Fiches!BZ18&lt;&gt;"")+(Fiches!CG18&lt;&gt;"")+(Fiches!CN18&lt;&gt;""))</f>
        <v/>
      </c>
      <c r="F18" s="83" t="str">
        <f>IF(Fiches!BZ18="","",Fiches!BZ18&amp; " - "&amp;Fiches!CA18)</f>
        <v/>
      </c>
      <c r="G18" s="84" t="str">
        <f>IF(Fiches!BZ18="","",Fiches!CF18)</f>
        <v/>
      </c>
      <c r="H18" s="84" t="str">
        <f>IF(Fiches!BZ18="","",Fiches!CB18)</f>
        <v/>
      </c>
      <c r="I18" s="84" t="str">
        <f>IF(Fiches!BZ18="","",DAY(Fiches!CC18)&amp;"/"&amp;MONTH(Fiches!CC18))</f>
        <v/>
      </c>
      <c r="J18" s="84" t="str">
        <f>IF(Fiches!BZ18="","",DAY(Fiches!CD18)&amp;"/"&amp;MONTH(Fiches!CD18))</f>
        <v/>
      </c>
      <c r="K18" s="83" t="str">
        <f>IF(Fiches!CG18="","",Fiches!CG18 &amp; " - "&amp;Fiches!CH18)</f>
        <v/>
      </c>
      <c r="L18" s="84" t="str">
        <f>IF(Fiches!CG18="","",Fiches!CM18)</f>
        <v/>
      </c>
      <c r="M18" s="84" t="str">
        <f>IF(Fiches!CG18="","",Fiches!CI18)</f>
        <v/>
      </c>
      <c r="N18" s="84" t="str">
        <f>IF(Fiches!CG18="","",DAY(Fiches!CJ18)&amp;"/"&amp;MONTH(Fiches!CJ18))</f>
        <v/>
      </c>
      <c r="O18" s="84" t="str">
        <f>IF(Fiches!CG18="","",DAY(Fiches!CK18)&amp;"/"&amp;MONTH(Fiches!CK18))</f>
        <v/>
      </c>
    </row>
    <row r="19" spans="1:15" ht="30.75" customHeight="1" x14ac:dyDescent="0.25">
      <c r="A19" s="81" t="str">
        <f>IF(Fiches!A19="","",Fiches!A19)</f>
        <v/>
      </c>
      <c r="B19" s="83" t="str">
        <f>IF(A19="","",Fiches!BY19)</f>
        <v/>
      </c>
      <c r="C19" s="83" t="str">
        <f>IF(A19="","",IF(Fiches!AG19&lt;&gt;"Autres",Fiches!AG19,Fiches!AH19)&amp;IF(Fiches!BB19="","",IF(Fiches!BB19&lt;&gt;"Autres"," + "&amp;Fiches!BB19," + "&amp;Fiches!BC19)))</f>
        <v/>
      </c>
      <c r="D19" s="84" t="str">
        <f>IF(A19="","",IF(Fiches!BB19&lt;&gt;"","Oui","Non"))</f>
        <v/>
      </c>
      <c r="E19" s="84" t="str">
        <f>IF(Fiches!BZ19="","",(Fiches!BZ19&lt;&gt;"")+(Fiches!CG19&lt;&gt;"")+(Fiches!CN19&lt;&gt;""))</f>
        <v/>
      </c>
      <c r="F19" s="83" t="str">
        <f>IF(Fiches!BZ19="","",Fiches!BZ19&amp; " - "&amp;Fiches!CA19)</f>
        <v/>
      </c>
      <c r="G19" s="84" t="str">
        <f>IF(Fiches!BZ19="","",Fiches!CF19)</f>
        <v/>
      </c>
      <c r="H19" s="84" t="str">
        <f>IF(Fiches!BZ19="","",Fiches!CB19)</f>
        <v/>
      </c>
      <c r="I19" s="84" t="str">
        <f>IF(Fiches!BZ19="","",DAY(Fiches!CC19)&amp;"/"&amp;MONTH(Fiches!CC19))</f>
        <v/>
      </c>
      <c r="J19" s="84" t="str">
        <f>IF(Fiches!BZ19="","",DAY(Fiches!CD19)&amp;"/"&amp;MONTH(Fiches!CD19))</f>
        <v/>
      </c>
      <c r="K19" s="83" t="str">
        <f>IF(Fiches!CG19="","",Fiches!CG19 &amp; " - "&amp;Fiches!CH19)</f>
        <v/>
      </c>
      <c r="L19" s="84" t="str">
        <f>IF(Fiches!CG19="","",Fiches!CM19)</f>
        <v/>
      </c>
      <c r="M19" s="84" t="str">
        <f>IF(Fiches!CG19="","",Fiches!CI19)</f>
        <v/>
      </c>
      <c r="N19" s="84" t="str">
        <f>IF(Fiches!CG19="","",DAY(Fiches!CJ19)&amp;"/"&amp;MONTH(Fiches!CJ19))</f>
        <v/>
      </c>
      <c r="O19" s="84" t="str">
        <f>IF(Fiches!CG19="","",DAY(Fiches!CK19)&amp;"/"&amp;MONTH(Fiches!CK19))</f>
        <v/>
      </c>
    </row>
    <row r="20" spans="1:15" ht="30.75" customHeight="1" x14ac:dyDescent="0.25">
      <c r="A20" s="81" t="str">
        <f>IF(Fiches!A20="","",Fiches!A20)</f>
        <v/>
      </c>
      <c r="B20" s="83" t="str">
        <f>IF(A20="","",Fiches!BY20)</f>
        <v/>
      </c>
      <c r="C20" s="83" t="str">
        <f>IF(A20="","",IF(Fiches!AG20&lt;&gt;"Autres",Fiches!AG20,Fiches!AH20)&amp;IF(Fiches!BB20="","",IF(Fiches!BB20&lt;&gt;"Autres"," + "&amp;Fiches!BB20," + "&amp;Fiches!BC20)))</f>
        <v/>
      </c>
      <c r="D20" s="84" t="str">
        <f>IF(A20="","",IF(Fiches!BB20&lt;&gt;"","Oui","Non"))</f>
        <v/>
      </c>
      <c r="E20" s="84" t="str">
        <f>IF(Fiches!BZ20="","",(Fiches!BZ20&lt;&gt;"")+(Fiches!CG20&lt;&gt;"")+(Fiches!CN20&lt;&gt;""))</f>
        <v/>
      </c>
      <c r="F20" s="83" t="str">
        <f>IF(Fiches!BZ20="","",Fiches!BZ20&amp; " - "&amp;Fiches!CA20)</f>
        <v/>
      </c>
      <c r="G20" s="84" t="str">
        <f>IF(Fiches!BZ20="","",Fiches!CF20)</f>
        <v/>
      </c>
      <c r="H20" s="84" t="str">
        <f>IF(Fiches!BZ20="","",Fiches!CB20)</f>
        <v/>
      </c>
      <c r="I20" s="84" t="str">
        <f>IF(Fiches!BZ20="","",DAY(Fiches!CC20)&amp;"/"&amp;MONTH(Fiches!CC20))</f>
        <v/>
      </c>
      <c r="J20" s="84" t="str">
        <f>IF(Fiches!BZ20="","",DAY(Fiches!CD20)&amp;"/"&amp;MONTH(Fiches!CD20))</f>
        <v/>
      </c>
      <c r="K20" s="83" t="str">
        <f>IF(Fiches!CG20="","",Fiches!CG20 &amp; " - "&amp;Fiches!CH20)</f>
        <v/>
      </c>
      <c r="L20" s="84" t="str">
        <f>IF(Fiches!CG20="","",Fiches!CM20)</f>
        <v/>
      </c>
      <c r="M20" s="84" t="str">
        <f>IF(Fiches!CG20="","",Fiches!CI20)</f>
        <v/>
      </c>
      <c r="N20" s="84" t="str">
        <f>IF(Fiches!CG20="","",DAY(Fiches!CJ20)&amp;"/"&amp;MONTH(Fiches!CJ20))</f>
        <v/>
      </c>
      <c r="O20" s="84" t="str">
        <f>IF(Fiches!CG20="","",DAY(Fiches!CK20)&amp;"/"&amp;MONTH(Fiches!CK20))</f>
        <v/>
      </c>
    </row>
    <row r="21" spans="1:15" ht="30.75" customHeight="1" x14ac:dyDescent="0.25">
      <c r="A21" s="81" t="str">
        <f>IF(Fiches!A21="","",Fiches!A21)</f>
        <v/>
      </c>
      <c r="B21" s="83" t="str">
        <f>IF(A21="","",Fiches!BY21)</f>
        <v/>
      </c>
      <c r="C21" s="83" t="str">
        <f>IF(A21="","",IF(Fiches!AG21&lt;&gt;"Autres",Fiches!AG21,Fiches!AH21)&amp;IF(Fiches!BB21="","",IF(Fiches!BB21&lt;&gt;"Autres"," + "&amp;Fiches!BB21," + "&amp;Fiches!BD21)))</f>
        <v/>
      </c>
      <c r="D21" s="84" t="str">
        <f>IF(A21="","",IF(Fiches!BB21&lt;&gt;"","Oui","Non"))</f>
        <v/>
      </c>
      <c r="E21" s="84" t="str">
        <f>IF(Fiches!BZ21="","",(Fiches!BZ21&lt;&gt;"")+(Fiches!CG21&lt;&gt;"")+(Fiches!CN21&lt;&gt;""))</f>
        <v/>
      </c>
      <c r="F21" s="83" t="str">
        <f>IF(Fiches!BZ21="","",Fiches!BZ21&amp; " - "&amp;Fiches!CA21)</f>
        <v/>
      </c>
      <c r="G21" s="84" t="str">
        <f>IF(Fiches!BZ21="","",Fiches!CF21)</f>
        <v/>
      </c>
      <c r="H21" s="84" t="str">
        <f>IF(Fiches!BZ21="","",Fiches!CB21)</f>
        <v/>
      </c>
      <c r="I21" s="84" t="str">
        <f>IF(Fiches!BZ21="","",DAY(Fiches!CC21)&amp;"/"&amp;MONTH(Fiches!CC21))</f>
        <v/>
      </c>
      <c r="J21" s="84" t="str">
        <f>IF(Fiches!BZ21="","",DAY(Fiches!CD21)&amp;"/"&amp;MONTH(Fiches!CD21))</f>
        <v/>
      </c>
      <c r="K21" s="83" t="str">
        <f>IF(Fiches!CG21="","",Fiches!CG21 &amp; " - "&amp;Fiches!CH21)</f>
        <v/>
      </c>
      <c r="L21" s="84" t="str">
        <f>IF(Fiches!CG21="","",Fiches!CM21)</f>
        <v/>
      </c>
      <c r="M21" s="84" t="str">
        <f>IF(Fiches!CG21="","",Fiches!CI21)</f>
        <v/>
      </c>
      <c r="N21" s="84" t="str">
        <f>IF(Fiches!CG21="","",DAY(Fiches!CJ21)&amp;"/"&amp;MONTH(Fiches!CJ21))</f>
        <v/>
      </c>
      <c r="O21" s="84" t="str">
        <f>IF(Fiches!CG21="","",DAY(Fiches!CK21)&amp;"/"&amp;MONTH(Fiches!CK21))</f>
        <v/>
      </c>
    </row>
    <row r="22" spans="1:15" ht="30.75" customHeight="1" x14ac:dyDescent="0.25">
      <c r="A22" s="81" t="str">
        <f>IF(Fiches!A22="","",Fiches!A22)</f>
        <v/>
      </c>
      <c r="B22" s="83" t="str">
        <f>IF(A22="","",Fiches!BY22)</f>
        <v/>
      </c>
      <c r="C22" s="83" t="str">
        <f>IF(A22="","",IF(Fiches!AG22&lt;&gt;"Autres",Fiches!AG22,Fiches!AH22)&amp;IF(Fiches!BB22="","",IF(Fiches!BB22&lt;&gt;"Autres"," + "&amp;Fiches!BB22," + "&amp;Fiches!BC22)))</f>
        <v/>
      </c>
      <c r="D22" s="84" t="str">
        <f>IF(A22="","",IF(Fiches!BB22&lt;&gt;"","Oui","Non"))</f>
        <v/>
      </c>
      <c r="E22" s="84" t="str">
        <f>IF(Fiches!BZ22="","",(Fiches!BZ22&lt;&gt;"")+(Fiches!CG22&lt;&gt;"")+(Fiches!CN22&lt;&gt;""))</f>
        <v/>
      </c>
      <c r="F22" s="83" t="str">
        <f>IF(Fiches!BZ22="","",Fiches!BZ22&amp; " - "&amp;Fiches!CA22)</f>
        <v/>
      </c>
      <c r="G22" s="84" t="str">
        <f>IF(Fiches!BZ22="","",Fiches!CF22)</f>
        <v/>
      </c>
      <c r="H22" s="84" t="str">
        <f>IF(Fiches!BZ22="","",Fiches!CB22)</f>
        <v/>
      </c>
      <c r="I22" s="84" t="str">
        <f>IF(Fiches!BZ22="","",DAY(Fiches!CC22)&amp;"/"&amp;MONTH(Fiches!CC22))</f>
        <v/>
      </c>
      <c r="J22" s="84" t="str">
        <f>IF(Fiches!BZ22="","",DAY(Fiches!CD22)&amp;"/"&amp;MONTH(Fiches!CD22))</f>
        <v/>
      </c>
      <c r="K22" s="83" t="str">
        <f>IF(Fiches!CG22="","",Fiches!CG22 &amp; " - "&amp;Fiches!CH22)</f>
        <v/>
      </c>
      <c r="L22" s="84" t="str">
        <f>IF(Fiches!CG22="","",Fiches!CM22)</f>
        <v/>
      </c>
      <c r="M22" s="84" t="str">
        <f>IF(Fiches!CG22="","",Fiches!CI22)</f>
        <v/>
      </c>
      <c r="N22" s="84" t="str">
        <f>IF(Fiches!CG22="","",DAY(Fiches!CJ22)&amp;"/"&amp;MONTH(Fiches!CJ22))</f>
        <v/>
      </c>
      <c r="O22" s="84" t="str">
        <f>IF(Fiches!CG22="","",DAY(Fiches!CK22)&amp;"/"&amp;MONTH(Fiches!CK22))</f>
        <v/>
      </c>
    </row>
    <row r="23" spans="1:15" ht="30.75" customHeight="1" x14ac:dyDescent="0.25">
      <c r="A23" s="81" t="str">
        <f>IF(Fiches!A23="","",Fiches!A23)</f>
        <v/>
      </c>
      <c r="B23" s="83" t="str">
        <f>IF(A23="","",Fiches!BY23)</f>
        <v/>
      </c>
      <c r="C23" s="83" t="str">
        <f>IF(A23="","",IF(Fiches!AG23&lt;&gt;"Autres",Fiches!AG23,Fiches!AH23)&amp;IF(Fiches!BB23="","",IF(Fiches!BB23&lt;&gt;"Autres"," + "&amp;Fiches!BB23," + "&amp;Fiches!BC23)))</f>
        <v/>
      </c>
      <c r="D23" s="84" t="str">
        <f>IF(A23="","",IF(Fiches!BB23&lt;&gt;"","Oui","Non"))</f>
        <v/>
      </c>
      <c r="E23" s="84" t="str">
        <f>IF(Fiches!BZ23="","",(Fiches!BZ23&lt;&gt;"")+(Fiches!CG23&lt;&gt;"")+(Fiches!CN23&lt;&gt;""))</f>
        <v/>
      </c>
      <c r="F23" s="83" t="str">
        <f>IF(Fiches!BZ23="","",Fiches!BZ23&amp; " - "&amp;Fiches!CA23)</f>
        <v/>
      </c>
      <c r="G23" s="84" t="str">
        <f>IF(Fiches!BZ23="","",Fiches!CF23)</f>
        <v/>
      </c>
      <c r="H23" s="84" t="str">
        <f>IF(Fiches!BZ23="","",Fiches!CB23)</f>
        <v/>
      </c>
      <c r="I23" s="84" t="str">
        <f>IF(Fiches!BZ23="","",DAY(Fiches!CC23)&amp;"/"&amp;MONTH(Fiches!CC23))</f>
        <v/>
      </c>
      <c r="J23" s="84" t="str">
        <f>IF(Fiches!BZ23="","",DAY(Fiches!CD23)&amp;"/"&amp;MONTH(Fiches!CD23))</f>
        <v/>
      </c>
      <c r="K23" s="83" t="str">
        <f>IF(Fiches!CG23="","",Fiches!CG23 &amp; " - "&amp;Fiches!CH23)</f>
        <v/>
      </c>
      <c r="L23" s="84" t="str">
        <f>IF(Fiches!CG23="","",Fiches!CM23)</f>
        <v/>
      </c>
      <c r="M23" s="84" t="str">
        <f>IF(Fiches!CG23="","",Fiches!CI23)</f>
        <v/>
      </c>
      <c r="N23" s="84" t="str">
        <f>IF(Fiches!CG23="","",DAY(Fiches!CJ23)&amp;"/"&amp;MONTH(Fiches!CJ23))</f>
        <v/>
      </c>
      <c r="O23" s="84" t="str">
        <f>IF(Fiches!CG23="","",DAY(Fiches!CK23)&amp;"/"&amp;MONTH(Fiches!CK23))</f>
        <v/>
      </c>
    </row>
    <row r="24" spans="1:15" ht="30.75" customHeight="1" x14ac:dyDescent="0.25">
      <c r="A24" s="81" t="str">
        <f>IF(Fiches!A24="","",Fiches!A24)</f>
        <v/>
      </c>
      <c r="B24" s="83" t="str">
        <f>IF(A24="","",Fiches!BY24)</f>
        <v/>
      </c>
      <c r="C24" s="83" t="str">
        <f>IF(A24="","",IF(Fiches!AG24&lt;&gt;"Autres",Fiches!AG24,Fiches!AH24)&amp;IF(Fiches!BB24="","",IF(Fiches!BB24&lt;&gt;"Autres"," + "&amp;Fiches!BB24," + "&amp;Fiches!BC24)))</f>
        <v/>
      </c>
      <c r="D24" s="84" t="str">
        <f>IF(A24="","",IF(Fiches!BB24&lt;&gt;"","Oui","Non"))</f>
        <v/>
      </c>
      <c r="E24" s="84" t="str">
        <f>IF(Fiches!BZ24="","",(Fiches!BZ24&lt;&gt;"")+(Fiches!CG24&lt;&gt;"")+(Fiches!CN24&lt;&gt;""))</f>
        <v/>
      </c>
      <c r="F24" s="83" t="str">
        <f>IF(Fiches!BZ24="","",Fiches!BZ24&amp; " - "&amp;Fiches!CA24)</f>
        <v/>
      </c>
      <c r="G24" s="84" t="str">
        <f>IF(Fiches!BZ24="","",Fiches!CF24)</f>
        <v/>
      </c>
      <c r="H24" s="84" t="str">
        <f>IF(Fiches!BZ24="","",Fiches!CB24)</f>
        <v/>
      </c>
      <c r="I24" s="84" t="str">
        <f>IF(Fiches!BZ24="","",DAY(Fiches!CC24)&amp;"/"&amp;MONTH(Fiches!CC24))</f>
        <v/>
      </c>
      <c r="J24" s="84" t="str">
        <f>IF(Fiches!BZ24="","",DAY(Fiches!CD24)&amp;"/"&amp;MONTH(Fiches!CD24))</f>
        <v/>
      </c>
      <c r="K24" s="83" t="str">
        <f>IF(Fiches!CG24="","",Fiches!CG24 &amp; " - "&amp;Fiches!CH24)</f>
        <v/>
      </c>
      <c r="L24" s="84" t="str">
        <f>IF(Fiches!CG24="","",Fiches!CM24)</f>
        <v/>
      </c>
      <c r="M24" s="84" t="str">
        <f>IF(Fiches!CG24="","",Fiches!CI24)</f>
        <v/>
      </c>
      <c r="N24" s="84" t="str">
        <f>IF(Fiches!CG24="","",DAY(Fiches!CJ24)&amp;"/"&amp;MONTH(Fiches!CJ24))</f>
        <v/>
      </c>
      <c r="O24" s="84" t="str">
        <f>IF(Fiches!CG24="","",DAY(Fiches!CK24)&amp;"/"&amp;MONTH(Fiches!CK24))</f>
        <v/>
      </c>
    </row>
    <row r="25" spans="1:15" ht="30.75" customHeight="1" x14ac:dyDescent="0.25">
      <c r="A25" s="81" t="str">
        <f>IF(Fiches!A25="","",Fiches!A25)</f>
        <v/>
      </c>
      <c r="B25" s="83" t="str">
        <f>IF(A25="","",Fiches!BY25)</f>
        <v/>
      </c>
      <c r="C25" s="83" t="str">
        <f>IF(A25="","",IF(Fiches!AG25&lt;&gt;"Autres",Fiches!AG25,Fiches!AH25)&amp;IF(Fiches!BB25="","",IF(Fiches!BB25&lt;&gt;"Autres"," + "&amp;Fiches!BB25," + "&amp;Fiches!BC25)))</f>
        <v/>
      </c>
      <c r="D25" s="84" t="str">
        <f>IF(A25="","",IF(Fiches!BB25&lt;&gt;"","Oui","Non"))</f>
        <v/>
      </c>
      <c r="E25" s="84" t="str">
        <f>IF(Fiches!BZ25="","",(Fiches!BZ25&lt;&gt;"")+(Fiches!CG25&lt;&gt;"")+(Fiches!CN25&lt;&gt;""))</f>
        <v/>
      </c>
      <c r="F25" s="83" t="str">
        <f>IF(Fiches!BZ25="","",Fiches!BZ25&amp; " - "&amp;Fiches!CA25)</f>
        <v/>
      </c>
      <c r="G25" s="84" t="str">
        <f>IF(Fiches!BZ25="","",Fiches!CF25)</f>
        <v/>
      </c>
      <c r="H25" s="84" t="str">
        <f>IF(Fiches!BZ25="","",Fiches!CB25)</f>
        <v/>
      </c>
      <c r="I25" s="84" t="str">
        <f>IF(Fiches!BZ25="","",DAY(Fiches!CC25)&amp;"/"&amp;MONTH(Fiches!CC25))</f>
        <v/>
      </c>
      <c r="J25" s="84" t="str">
        <f>IF(Fiches!BZ25="","",DAY(Fiches!CD25)&amp;"/"&amp;MONTH(Fiches!CD25))</f>
        <v/>
      </c>
      <c r="K25" s="83" t="str">
        <f>IF(Fiches!CG25="","",Fiches!CG25 &amp; " - "&amp;Fiches!CH25)</f>
        <v/>
      </c>
      <c r="L25" s="84" t="str">
        <f>IF(Fiches!CG25="","",Fiches!CM25)</f>
        <v/>
      </c>
      <c r="M25" s="84" t="str">
        <f>IF(Fiches!CG25="","",Fiches!CI25)</f>
        <v/>
      </c>
      <c r="N25" s="84" t="str">
        <f>IF(Fiches!CG25="","",DAY(Fiches!CJ25)&amp;"/"&amp;MONTH(Fiches!CJ25))</f>
        <v/>
      </c>
      <c r="O25" s="84" t="str">
        <f>IF(Fiches!CG25="","",DAY(Fiches!CK25)&amp;"/"&amp;MONTH(Fiches!CK25))</f>
        <v/>
      </c>
    </row>
    <row r="26" spans="1:15" ht="30.75" customHeight="1" x14ac:dyDescent="0.25">
      <c r="A26" s="81" t="str">
        <f>IF(Fiches!A26="","",Fiches!A26)</f>
        <v/>
      </c>
      <c r="B26" s="83" t="str">
        <f>IF(A26="","",Fiches!BY26)</f>
        <v/>
      </c>
      <c r="C26" s="83" t="str">
        <f>IF(A26="","",IF(Fiches!AG26&lt;&gt;"Autres",Fiches!AG26,Fiches!AH26)&amp;IF(Fiches!BB26="","",IF(Fiches!BB26&lt;&gt;"Autres"," + "&amp;Fiches!BB26," + "&amp;Fiches!BC26)))</f>
        <v/>
      </c>
      <c r="D26" s="84" t="str">
        <f>IF(A26="","",IF(Fiches!BB26&lt;&gt;"","Oui","Non"))</f>
        <v/>
      </c>
      <c r="E26" s="84" t="str">
        <f>IF(Fiches!BZ26="","",(Fiches!BZ26&lt;&gt;"")+(Fiches!CG26&lt;&gt;"")+(Fiches!CN26&lt;&gt;""))</f>
        <v/>
      </c>
      <c r="F26" s="83" t="str">
        <f>IF(Fiches!BZ26="","",Fiches!BZ26&amp; " - "&amp;Fiches!CA26)</f>
        <v/>
      </c>
      <c r="G26" s="84" t="str">
        <f>IF(Fiches!BZ26="","",Fiches!CF26)</f>
        <v/>
      </c>
      <c r="H26" s="84" t="str">
        <f>IF(Fiches!BZ26="","",Fiches!CB26)</f>
        <v/>
      </c>
      <c r="I26" s="84" t="str">
        <f>IF(Fiches!BZ26="","",DAY(Fiches!CC26)&amp;"/"&amp;MONTH(Fiches!CC26))</f>
        <v/>
      </c>
      <c r="J26" s="84" t="str">
        <f>IF(Fiches!BZ26="","",DAY(Fiches!CD26)&amp;"/"&amp;MONTH(Fiches!CD26))</f>
        <v/>
      </c>
      <c r="K26" s="83" t="str">
        <f>IF(Fiches!CG26="","",Fiches!CG26 &amp; " - "&amp;Fiches!CH26)</f>
        <v/>
      </c>
      <c r="L26" s="84" t="str">
        <f>IF(Fiches!CG26="","",Fiches!CM26)</f>
        <v/>
      </c>
      <c r="M26" s="84" t="str">
        <f>IF(Fiches!CG26="","",Fiches!CI26)</f>
        <v/>
      </c>
      <c r="N26" s="84" t="str">
        <f>IF(Fiches!CG26="","",DAY(Fiches!CJ26)&amp;"/"&amp;MONTH(Fiches!CJ26))</f>
        <v/>
      </c>
      <c r="O26" s="84" t="str">
        <f>IF(Fiches!CG26="","",DAY(Fiches!CK26)&amp;"/"&amp;MONTH(Fiches!CK26))</f>
        <v/>
      </c>
    </row>
    <row r="27" spans="1:15" ht="30.75" customHeight="1" x14ac:dyDescent="0.25">
      <c r="A27" s="81" t="str">
        <f>IF(Fiches!A27="","",Fiches!A27)</f>
        <v/>
      </c>
      <c r="B27" s="83" t="str">
        <f>IF(A27="","",Fiches!BY27)</f>
        <v/>
      </c>
      <c r="C27" s="83" t="str">
        <f>IF(A27="","",IF(Fiches!AG27&lt;&gt;"Autres",Fiches!AG27,Fiches!AH27)&amp;IF(Fiches!BB27="","",IF(Fiches!BB27&lt;&gt;"Autres"," + "&amp;Fiches!BB27," + "&amp;Fiches!BC27)))</f>
        <v/>
      </c>
      <c r="D27" s="84" t="str">
        <f>IF(A27="","",IF(Fiches!BB27&lt;&gt;"","Oui","Non"))</f>
        <v/>
      </c>
      <c r="E27" s="84" t="str">
        <f>IF(Fiches!BZ27="","",(Fiches!BZ27&lt;&gt;"")+(Fiches!CG27&lt;&gt;"")+(Fiches!CN27&lt;&gt;""))</f>
        <v/>
      </c>
      <c r="F27" s="83" t="str">
        <f>IF(Fiches!BZ27="","",Fiches!BZ27&amp; " - "&amp;Fiches!CA27)</f>
        <v/>
      </c>
      <c r="G27" s="84" t="str">
        <f>IF(Fiches!BZ27="","",Fiches!CF27)</f>
        <v/>
      </c>
      <c r="H27" s="84" t="str">
        <f>IF(Fiches!BZ27="","",Fiches!CB27)</f>
        <v/>
      </c>
      <c r="I27" s="84" t="str">
        <f>IF(Fiches!BZ27="","",DAY(Fiches!CC27)&amp;"/"&amp;MONTH(Fiches!CC27))</f>
        <v/>
      </c>
      <c r="J27" s="84" t="str">
        <f>IF(Fiches!BZ27="","",DAY(Fiches!CD27)&amp;"/"&amp;MONTH(Fiches!CD27))</f>
        <v/>
      </c>
      <c r="K27" s="83" t="str">
        <f>IF(Fiches!CG27="","",Fiches!CG27 &amp; " - "&amp;Fiches!CH27)</f>
        <v/>
      </c>
      <c r="L27" s="84" t="str">
        <f>IF(Fiches!CG27="","",Fiches!CM27)</f>
        <v/>
      </c>
      <c r="M27" s="84" t="str">
        <f>IF(Fiches!CG27="","",Fiches!CI27)</f>
        <v/>
      </c>
      <c r="N27" s="84" t="str">
        <f>IF(Fiches!CG27="","",DAY(Fiches!CJ27)&amp;"/"&amp;MONTH(Fiches!CJ27))</f>
        <v/>
      </c>
      <c r="O27" s="84" t="str">
        <f>IF(Fiches!CG27="","",DAY(Fiches!CK27)&amp;"/"&amp;MONTH(Fiches!CK27))</f>
        <v/>
      </c>
    </row>
    <row r="28" spans="1:15" ht="30.75" customHeight="1" x14ac:dyDescent="0.25">
      <c r="A28" s="81" t="str">
        <f>IF(Fiches!A28="","",Fiches!A28)</f>
        <v/>
      </c>
      <c r="B28" s="83" t="str">
        <f>IF(A28="","",Fiches!BY28)</f>
        <v/>
      </c>
      <c r="C28" s="83" t="str">
        <f>IF(A28="","",IF(Fiches!AG28&lt;&gt;"Autres",Fiches!AG28,Fiches!AH28)&amp;IF(Fiches!BB28="","",IF(Fiches!BB28&lt;&gt;"Autres"," + "&amp;Fiches!BB28," + "&amp;Fiches!BC28)))</f>
        <v/>
      </c>
      <c r="D28" s="84" t="str">
        <f>IF(A28="","",IF(Fiches!BB28&lt;&gt;"","Oui","Non"))</f>
        <v/>
      </c>
      <c r="E28" s="84" t="str">
        <f>IF(Fiches!BZ28="","",(Fiches!BZ28&lt;&gt;"")+(Fiches!CG28&lt;&gt;"")+(Fiches!CN28&lt;&gt;""))</f>
        <v/>
      </c>
      <c r="F28" s="83" t="str">
        <f>IF(Fiches!BZ28="","",Fiches!BZ28&amp; " - "&amp;Fiches!CA28)</f>
        <v/>
      </c>
      <c r="G28" s="84" t="str">
        <f>IF(Fiches!BZ28="","",Fiches!CF28)</f>
        <v/>
      </c>
      <c r="H28" s="84" t="str">
        <f>IF(Fiches!BZ28="","",Fiches!CB28)</f>
        <v/>
      </c>
      <c r="I28" s="84" t="str">
        <f>IF(Fiches!BZ28="","",DAY(Fiches!CC28)&amp;"/"&amp;MONTH(Fiches!CC28))</f>
        <v/>
      </c>
      <c r="J28" s="84" t="str">
        <f>IF(Fiches!BZ28="","",DAY(Fiches!CD28)&amp;"/"&amp;MONTH(Fiches!CD28))</f>
        <v/>
      </c>
      <c r="K28" s="83" t="str">
        <f>IF(Fiches!CG28="","",Fiches!CG28 &amp; " - "&amp;Fiches!CH28)</f>
        <v/>
      </c>
      <c r="L28" s="84" t="str">
        <f>IF(Fiches!CG28="","",Fiches!CM28)</f>
        <v/>
      </c>
      <c r="M28" s="84" t="str">
        <f>IF(Fiches!CG28="","",Fiches!CI28)</f>
        <v/>
      </c>
      <c r="N28" s="84" t="str">
        <f>IF(Fiches!CG28="","",DAY(Fiches!CJ28)&amp;"/"&amp;MONTH(Fiches!CJ28))</f>
        <v/>
      </c>
      <c r="O28" s="84" t="str">
        <f>IF(Fiches!CG28="","",DAY(Fiches!CK28)&amp;"/"&amp;MONTH(Fiches!CK28))</f>
        <v/>
      </c>
    </row>
    <row r="29" spans="1:15" ht="30.75" customHeight="1" x14ac:dyDescent="0.25">
      <c r="A29" s="81" t="str">
        <f>IF(Fiches!A29="","",Fiches!A29)</f>
        <v/>
      </c>
      <c r="B29" s="83" t="str">
        <f>IF(A29="","",Fiches!BY29)</f>
        <v/>
      </c>
      <c r="C29" s="83" t="str">
        <f>IF(A29="","",IF(Fiches!AG29&lt;&gt;"Autres",Fiches!AG29,Fiches!AH29)&amp;IF(Fiches!BB29="","",IF(Fiches!BB29&lt;&gt;"Autres"," + "&amp;Fiches!BB29," + "&amp;Fiches!BC29)))</f>
        <v/>
      </c>
      <c r="D29" s="84" t="str">
        <f>IF(A29="","",IF(Fiches!BB29&lt;&gt;"","Oui","Non"))</f>
        <v/>
      </c>
      <c r="E29" s="84" t="str">
        <f>IF(Fiches!BZ29="","",(Fiches!BZ29&lt;&gt;"")+(Fiches!CG29&lt;&gt;"")+(Fiches!CN29&lt;&gt;""))</f>
        <v/>
      </c>
      <c r="F29" s="83" t="str">
        <f>IF(Fiches!BZ29="","",Fiches!BZ29&amp; " - "&amp;Fiches!CA29)</f>
        <v/>
      </c>
      <c r="G29" s="84" t="str">
        <f>IF(Fiches!BZ29="","",Fiches!CF29)</f>
        <v/>
      </c>
      <c r="H29" s="84" t="str">
        <f>IF(Fiches!BZ29="","",Fiches!CB29)</f>
        <v/>
      </c>
      <c r="I29" s="84" t="str">
        <f>IF(Fiches!BZ29="","",DAY(Fiches!CC29)&amp;"/"&amp;MONTH(Fiches!CC29))</f>
        <v/>
      </c>
      <c r="J29" s="84" t="str">
        <f>IF(Fiches!BZ29="","",DAY(Fiches!CD29)&amp;"/"&amp;MONTH(Fiches!CD29))</f>
        <v/>
      </c>
      <c r="K29" s="83" t="str">
        <f>IF(Fiches!CG29="","",Fiches!CG29 &amp; " - "&amp;Fiches!CH29)</f>
        <v/>
      </c>
      <c r="L29" s="84" t="str">
        <f>IF(Fiches!CG29="","",Fiches!CM29)</f>
        <v/>
      </c>
      <c r="M29" s="84" t="str">
        <f>IF(Fiches!CG29="","",Fiches!CI29)</f>
        <v/>
      </c>
      <c r="N29" s="84" t="str">
        <f>IF(Fiches!CG29="","",DAY(Fiches!CJ29)&amp;"/"&amp;MONTH(Fiches!CJ29))</f>
        <v/>
      </c>
      <c r="O29" s="84" t="str">
        <f>IF(Fiches!CG29="","",DAY(Fiches!CK29)&amp;"/"&amp;MONTH(Fiches!CK29))</f>
        <v/>
      </c>
    </row>
    <row r="30" spans="1:15" ht="30.75" customHeight="1" x14ac:dyDescent="0.25">
      <c r="A30" s="81" t="str">
        <f>IF(Fiches!A30="","",Fiches!A30)</f>
        <v/>
      </c>
      <c r="B30" s="83" t="str">
        <f>IF(A30="","",Fiches!BY30)</f>
        <v/>
      </c>
      <c r="C30" s="83" t="str">
        <f>IF(A30="","",IF(Fiches!AG30&lt;&gt;"Autres",Fiches!AG30,Fiches!AH30)&amp;IF(Fiches!BB30="","",IF(Fiches!BB30&lt;&gt;"Autres"," + "&amp;Fiches!BB30," + "&amp;Fiches!BC30)))</f>
        <v/>
      </c>
      <c r="D30" s="84" t="str">
        <f>IF(A30="","",IF(Fiches!BB30&lt;&gt;"","Oui","Non"))</f>
        <v/>
      </c>
      <c r="E30" s="84" t="str">
        <f>IF(Fiches!BZ30="","",(Fiches!BZ30&lt;&gt;"")+(Fiches!CG30&lt;&gt;"")+(Fiches!CN30&lt;&gt;""))</f>
        <v/>
      </c>
      <c r="F30" s="83" t="str">
        <f>IF(Fiches!BZ30="","",Fiches!BZ30&amp; " - "&amp;Fiches!CA30)</f>
        <v/>
      </c>
      <c r="G30" s="84" t="str">
        <f>IF(Fiches!BZ30="","",Fiches!CF30)</f>
        <v/>
      </c>
      <c r="H30" s="84" t="str">
        <f>IF(Fiches!BZ30="","",Fiches!CB30)</f>
        <v/>
      </c>
      <c r="I30" s="84" t="str">
        <f>IF(Fiches!BZ30="","",DAY(Fiches!CC30)&amp;"/"&amp;MONTH(Fiches!CC30))</f>
        <v/>
      </c>
      <c r="J30" s="84" t="str">
        <f>IF(Fiches!BZ30="","",DAY(Fiches!CD30)&amp;"/"&amp;MONTH(Fiches!CD30))</f>
        <v/>
      </c>
      <c r="K30" s="83" t="str">
        <f>IF(Fiches!CG30="","",Fiches!CG30 &amp; " - "&amp;Fiches!CH30)</f>
        <v/>
      </c>
      <c r="L30" s="84" t="str">
        <f>IF(Fiches!CG30="","",Fiches!CM30)</f>
        <v/>
      </c>
      <c r="M30" s="84" t="str">
        <f>IF(Fiches!CG30="","",Fiches!CI30)</f>
        <v/>
      </c>
      <c r="N30" s="84" t="str">
        <f>IF(Fiches!CG30="","",DAY(Fiches!CJ30)&amp;"/"&amp;MONTH(Fiches!CJ30))</f>
        <v/>
      </c>
      <c r="O30" s="84" t="str">
        <f>IF(Fiches!CG30="","",DAY(Fiches!CK30)&amp;"/"&amp;MONTH(Fiches!CK30))</f>
        <v/>
      </c>
    </row>
    <row r="31" spans="1:15" ht="30.75" customHeight="1" x14ac:dyDescent="0.25">
      <c r="A31" s="81" t="str">
        <f>IF(Fiches!A31="","",Fiches!A31)</f>
        <v/>
      </c>
      <c r="B31" s="83" t="str">
        <f>IF(A31="","",Fiches!BY31)</f>
        <v/>
      </c>
      <c r="C31" s="83" t="str">
        <f>IF(A31="","",IF(Fiches!AG31&lt;&gt;"Autres",Fiches!AG31,Fiches!AH31)&amp;IF(Fiches!BB31="","",IF(Fiches!BB31&lt;&gt;"Autres"," + "&amp;Fiches!BB31," + "&amp;Fiches!BC31)))</f>
        <v/>
      </c>
      <c r="D31" s="84" t="str">
        <f>IF(A31="","",IF(Fiches!BB31&lt;&gt;"","Oui","Non"))</f>
        <v/>
      </c>
      <c r="E31" s="84" t="str">
        <f>IF(Fiches!BZ31="","",(Fiches!BZ31&lt;&gt;"")+(Fiches!CG31&lt;&gt;"")+(Fiches!CN31&lt;&gt;""))</f>
        <v/>
      </c>
      <c r="F31" s="83" t="str">
        <f>IF(Fiches!BZ31="","",Fiches!BZ31&amp; " - "&amp;Fiches!CA31)</f>
        <v/>
      </c>
      <c r="G31" s="84" t="str">
        <f>IF(Fiches!BZ31="","",Fiches!CF31)</f>
        <v/>
      </c>
      <c r="H31" s="84" t="str">
        <f>IF(Fiches!BZ31="","",Fiches!CB31)</f>
        <v/>
      </c>
      <c r="I31" s="84" t="str">
        <f>IF(Fiches!BZ31="","",DAY(Fiches!CC31)&amp;"/"&amp;MONTH(Fiches!CC31))</f>
        <v/>
      </c>
      <c r="J31" s="84" t="str">
        <f>IF(Fiches!BZ31="","",DAY(Fiches!CD31)&amp;"/"&amp;MONTH(Fiches!CD31))</f>
        <v/>
      </c>
      <c r="K31" s="83" t="str">
        <f>IF(Fiches!CG31="","",Fiches!CG31 &amp; " - "&amp;Fiches!CH31)</f>
        <v/>
      </c>
      <c r="L31" s="84" t="str">
        <f>IF(Fiches!CG31="","",Fiches!CM31)</f>
        <v/>
      </c>
      <c r="M31" s="84" t="str">
        <f>IF(Fiches!CG31="","",Fiches!CI31)</f>
        <v/>
      </c>
      <c r="N31" s="84" t="str">
        <f>IF(Fiches!CG31="","",DAY(Fiches!CJ31)&amp;"/"&amp;MONTH(Fiches!CJ31))</f>
        <v/>
      </c>
      <c r="O31" s="84" t="str">
        <f>IF(Fiches!CG31="","",DAY(Fiches!CK31)&amp;"/"&amp;MONTH(Fiches!CK31))</f>
        <v/>
      </c>
    </row>
    <row r="32" spans="1:15" ht="30.75" customHeight="1" x14ac:dyDescent="0.25">
      <c r="A32" s="81" t="str">
        <f>IF(Fiches!A32="","",Fiches!A32)</f>
        <v/>
      </c>
      <c r="B32" s="83" t="str">
        <f>IF(A32="","",Fiches!BY32)</f>
        <v/>
      </c>
      <c r="C32" s="83" t="str">
        <f>IF(A32="","",IF(Fiches!AG32&lt;&gt;"Autres",Fiches!AG32,Fiches!AH32)&amp;IF(Fiches!BB32="","",IF(Fiches!BB32&lt;&gt;"Autres"," + "&amp;Fiches!BB32," + "&amp;Fiches!BC32)))</f>
        <v/>
      </c>
      <c r="D32" s="84" t="str">
        <f>IF(A32="","",IF(Fiches!BB32&lt;&gt;"","Oui","Non"))</f>
        <v/>
      </c>
      <c r="E32" s="84" t="str">
        <f>IF(Fiches!BZ32="","",(Fiches!BZ32&lt;&gt;"")+(Fiches!CG32&lt;&gt;"")+(Fiches!CN32&lt;&gt;""))</f>
        <v/>
      </c>
      <c r="F32" s="83" t="str">
        <f>IF(Fiches!BZ32="","",Fiches!BZ32&amp; " - "&amp;Fiches!CA32)</f>
        <v/>
      </c>
      <c r="G32" s="84" t="str">
        <f>IF(Fiches!BZ32="","",Fiches!CF32)</f>
        <v/>
      </c>
      <c r="H32" s="84" t="str">
        <f>IF(Fiches!BZ32="","",Fiches!CB32)</f>
        <v/>
      </c>
      <c r="I32" s="84" t="str">
        <f>IF(Fiches!BZ32="","",DAY(Fiches!CC32)&amp;"/"&amp;MONTH(Fiches!CC32))</f>
        <v/>
      </c>
      <c r="J32" s="84" t="str">
        <f>IF(Fiches!BZ32="","",DAY(Fiches!CD32)&amp;"/"&amp;MONTH(Fiches!CD32))</f>
        <v/>
      </c>
      <c r="K32" s="83" t="str">
        <f>IF(Fiches!CG32="","",Fiches!CG32 &amp; " - "&amp;Fiches!CH32)</f>
        <v/>
      </c>
      <c r="L32" s="84" t="str">
        <f>IF(Fiches!CG32="","",Fiches!CM32)</f>
        <v/>
      </c>
      <c r="M32" s="84" t="str">
        <f>IF(Fiches!CG32="","",Fiches!CI32)</f>
        <v/>
      </c>
      <c r="N32" s="84" t="str">
        <f>IF(Fiches!CG32="","",DAY(Fiches!CJ32)&amp;"/"&amp;MONTH(Fiches!CJ32))</f>
        <v/>
      </c>
      <c r="O32" s="84" t="str">
        <f>IF(Fiches!CG32="","",DAY(Fiches!CK32)&amp;"/"&amp;MONTH(Fiches!CK32))</f>
        <v/>
      </c>
    </row>
    <row r="33" spans="1:15" ht="30.75" customHeight="1" x14ac:dyDescent="0.25">
      <c r="A33" s="81" t="str">
        <f>IF(Fiches!A33="","",Fiches!A33)</f>
        <v/>
      </c>
      <c r="B33" s="83" t="str">
        <f>IF(A33="","",Fiches!BY33)</f>
        <v/>
      </c>
      <c r="C33" s="83" t="str">
        <f>IF(A33="","",IF(Fiches!AG33&lt;&gt;"Autres",Fiches!AG33,Fiches!AH33)&amp;IF(Fiches!BB33="","",IF(Fiches!BB33&lt;&gt;"Autres"," + "&amp;Fiches!BB33," + "&amp;Fiches!BC33)))</f>
        <v/>
      </c>
      <c r="D33" s="84" t="str">
        <f>IF(A33="","",IF(Fiches!BB33&lt;&gt;"","Oui","Non"))</f>
        <v/>
      </c>
      <c r="E33" s="84" t="str">
        <f>IF(Fiches!BZ33="","",(Fiches!BZ33&lt;&gt;"")+(Fiches!CG33&lt;&gt;"")+(Fiches!CN33&lt;&gt;""))</f>
        <v/>
      </c>
      <c r="F33" s="83" t="str">
        <f>IF(Fiches!BZ33="","",Fiches!BZ33&amp; " - "&amp;Fiches!CA33)</f>
        <v/>
      </c>
      <c r="G33" s="84" t="str">
        <f>IF(Fiches!BZ33="","",Fiches!CF33)</f>
        <v/>
      </c>
      <c r="H33" s="84" t="str">
        <f>IF(Fiches!BZ33="","",Fiches!CB33)</f>
        <v/>
      </c>
      <c r="I33" s="84" t="str">
        <f>IF(Fiches!BZ33="","",DAY(Fiches!CC33)&amp;"/"&amp;MONTH(Fiches!CC33))</f>
        <v/>
      </c>
      <c r="J33" s="84" t="str">
        <f>IF(Fiches!BZ33="","",DAY(Fiches!CD33)&amp;"/"&amp;MONTH(Fiches!CD33))</f>
        <v/>
      </c>
      <c r="K33" s="83" t="str">
        <f>IF(Fiches!CG33="","",Fiches!CG33 &amp; " - "&amp;Fiches!CH33)</f>
        <v/>
      </c>
      <c r="L33" s="84" t="str">
        <f>IF(Fiches!CG33="","",Fiches!CM33)</f>
        <v/>
      </c>
      <c r="M33" s="84" t="str">
        <f>IF(Fiches!CG33="","",Fiches!CI33)</f>
        <v/>
      </c>
      <c r="N33" s="84" t="str">
        <f>IF(Fiches!CG33="","",DAY(Fiches!CJ33)&amp;"/"&amp;MONTH(Fiches!CJ33))</f>
        <v/>
      </c>
      <c r="O33" s="84" t="str">
        <f>IF(Fiches!CG33="","",DAY(Fiches!CK33)&amp;"/"&amp;MONTH(Fiches!CK33))</f>
        <v/>
      </c>
    </row>
    <row r="34" spans="1:15" ht="30.75" customHeight="1" x14ac:dyDescent="0.25">
      <c r="A34" s="81" t="str">
        <f>IF(Fiches!A34="","",Fiches!A34)</f>
        <v/>
      </c>
      <c r="B34" s="83" t="str">
        <f>IF(A34="","",Fiches!BY34)</f>
        <v/>
      </c>
      <c r="C34" s="83" t="str">
        <f>IF(A34="","",IF(Fiches!AG34&lt;&gt;"Autres",Fiches!AG34,Fiches!AH34)&amp;IF(Fiches!BB34="","",IF(Fiches!BB34&lt;&gt;"Autres"," + "&amp;Fiches!BB34," + "&amp;Fiches!BC34)))</f>
        <v/>
      </c>
      <c r="D34" s="84" t="str">
        <f>IF(A34="","",IF(Fiches!BB34&lt;&gt;"","Oui","Non"))</f>
        <v/>
      </c>
      <c r="E34" s="84" t="str">
        <f>IF(Fiches!BZ34="","",(Fiches!BZ34&lt;&gt;"")+(Fiches!CG34&lt;&gt;"")+(Fiches!CN34&lt;&gt;""))</f>
        <v/>
      </c>
      <c r="F34" s="83" t="str">
        <f>IF(Fiches!BZ34="","",Fiches!BZ34&amp; " - "&amp;Fiches!CA34)</f>
        <v/>
      </c>
      <c r="G34" s="84" t="str">
        <f>IF(Fiches!BZ34="","",Fiches!CF34)</f>
        <v/>
      </c>
      <c r="H34" s="84" t="str">
        <f>IF(Fiches!BZ34="","",Fiches!CB34)</f>
        <v/>
      </c>
      <c r="I34" s="84" t="str">
        <f>IF(Fiches!BZ34="","",DAY(Fiches!CC34)&amp;"/"&amp;MONTH(Fiches!CC34))</f>
        <v/>
      </c>
      <c r="J34" s="84" t="str">
        <f>IF(Fiches!BZ34="","",DAY(Fiches!CD34)&amp;"/"&amp;MONTH(Fiches!CD34))</f>
        <v/>
      </c>
      <c r="K34" s="83" t="str">
        <f>IF(Fiches!CG34="","",Fiches!CG34 &amp; " - "&amp;Fiches!CH34)</f>
        <v/>
      </c>
      <c r="L34" s="84" t="str">
        <f>IF(Fiches!CG34="","",Fiches!CM34)</f>
        <v/>
      </c>
      <c r="M34" s="84" t="str">
        <f>IF(Fiches!CG34="","",Fiches!CI34)</f>
        <v/>
      </c>
      <c r="N34" s="84" t="str">
        <f>IF(Fiches!CG34="","",DAY(Fiches!CJ34)&amp;"/"&amp;MONTH(Fiches!CJ34))</f>
        <v/>
      </c>
      <c r="O34" s="84" t="str">
        <f>IF(Fiches!CG34="","",DAY(Fiches!CK34)&amp;"/"&amp;MONTH(Fiches!CK34))</f>
        <v/>
      </c>
    </row>
    <row r="35" spans="1:15" ht="30.75" customHeight="1" x14ac:dyDescent="0.25">
      <c r="A35" s="81" t="str">
        <f>IF(Fiches!A35="","",Fiches!A35)</f>
        <v/>
      </c>
      <c r="B35" s="83" t="str">
        <f>IF(A35="","",Fiches!BY35)</f>
        <v/>
      </c>
      <c r="C35" s="83" t="str">
        <f>IF(A35="","",IF(Fiches!AG35&lt;&gt;"Autres",Fiches!AG35,Fiches!AH35)&amp;IF(Fiches!BB35="","",IF(Fiches!BB35&lt;&gt;"Autres"," + "&amp;Fiches!BB35," + "&amp;Fiches!BC35)))</f>
        <v/>
      </c>
      <c r="D35" s="84" t="str">
        <f>IF(A35="","",IF(Fiches!BB35&lt;&gt;"","Oui","Non"))</f>
        <v/>
      </c>
      <c r="E35" s="84" t="str">
        <f>IF(Fiches!BZ35="","",(Fiches!BZ35&lt;&gt;"")+(Fiches!CG35&lt;&gt;"")+(Fiches!CN35&lt;&gt;""))</f>
        <v/>
      </c>
      <c r="F35" s="83" t="str">
        <f>IF(Fiches!BZ35="","",Fiches!BZ35&amp; " - "&amp;Fiches!CA35)</f>
        <v/>
      </c>
      <c r="G35" s="84" t="str">
        <f>IF(Fiches!BZ35="","",Fiches!CF35)</f>
        <v/>
      </c>
      <c r="H35" s="84" t="str">
        <f>IF(Fiches!BZ35="","",Fiches!CB35)</f>
        <v/>
      </c>
      <c r="I35" s="84" t="str">
        <f>IF(Fiches!BZ35="","",DAY(Fiches!CC35)&amp;"/"&amp;MONTH(Fiches!CC35))</f>
        <v/>
      </c>
      <c r="J35" s="84" t="str">
        <f>IF(Fiches!BZ35="","",DAY(Fiches!CD35)&amp;"/"&amp;MONTH(Fiches!CD35))</f>
        <v/>
      </c>
      <c r="K35" s="83" t="str">
        <f>IF(Fiches!CG35="","",Fiches!CG35 &amp; " - "&amp;Fiches!CH35)</f>
        <v/>
      </c>
      <c r="L35" s="84" t="str">
        <f>IF(Fiches!CG35="","",Fiches!CM35)</f>
        <v/>
      </c>
      <c r="M35" s="84" t="str">
        <f>IF(Fiches!CG35="","",Fiches!CI35)</f>
        <v/>
      </c>
      <c r="N35" s="84" t="str">
        <f>IF(Fiches!CG35="","",DAY(Fiches!CJ35)&amp;"/"&amp;MONTH(Fiches!CJ35))</f>
        <v/>
      </c>
      <c r="O35" s="84" t="str">
        <f>IF(Fiches!CG35="","",DAY(Fiches!CK35)&amp;"/"&amp;MONTH(Fiches!CK35))</f>
        <v/>
      </c>
    </row>
    <row r="36" spans="1:15" ht="30.75" customHeight="1" x14ac:dyDescent="0.25">
      <c r="A36" s="81" t="str">
        <f>IF(Fiches!A36="","",Fiches!A36)</f>
        <v/>
      </c>
      <c r="B36" s="83" t="str">
        <f>IF(A36="","",Fiches!BY36)</f>
        <v/>
      </c>
      <c r="C36" s="83" t="str">
        <f>IF(A36="","",IF(Fiches!AG36&lt;&gt;"Autres",Fiches!AG36,Fiches!AH36)&amp;IF(Fiches!BB36="","",IF(Fiches!BB36&lt;&gt;"Autres"," + "&amp;Fiches!BB36," + "&amp;Fiches!BC36)))</f>
        <v/>
      </c>
      <c r="D36" s="84" t="str">
        <f>IF(A36="","",IF(Fiches!BB36&lt;&gt;"","Oui","Non"))</f>
        <v/>
      </c>
      <c r="E36" s="84" t="str">
        <f>IF(Fiches!BZ36="","",(Fiches!BZ36&lt;&gt;"")+(Fiches!CG36&lt;&gt;"")+(Fiches!CN36&lt;&gt;""))</f>
        <v/>
      </c>
      <c r="F36" s="83" t="str">
        <f>IF(Fiches!BZ36="","",Fiches!BZ36&amp; " - "&amp;Fiches!CA36)</f>
        <v/>
      </c>
      <c r="G36" s="84" t="str">
        <f>IF(Fiches!BZ36="","",Fiches!CF36)</f>
        <v/>
      </c>
      <c r="H36" s="84" t="str">
        <f>IF(Fiches!BZ36="","",Fiches!CB36)</f>
        <v/>
      </c>
      <c r="I36" s="84" t="str">
        <f>IF(Fiches!BZ36="","",DAY(Fiches!CC36)&amp;"/"&amp;MONTH(Fiches!CC36))</f>
        <v/>
      </c>
      <c r="J36" s="84" t="str">
        <f>IF(Fiches!BZ36="","",DAY(Fiches!CD36)&amp;"/"&amp;MONTH(Fiches!CD36))</f>
        <v/>
      </c>
      <c r="K36" s="83" t="str">
        <f>IF(Fiches!CG36="","",Fiches!CG36 &amp; " - "&amp;Fiches!CH36)</f>
        <v/>
      </c>
      <c r="L36" s="84" t="str">
        <f>IF(Fiches!CG36="","",Fiches!CM36)</f>
        <v/>
      </c>
      <c r="M36" s="84" t="str">
        <f>IF(Fiches!CG36="","",Fiches!CI36)</f>
        <v/>
      </c>
      <c r="N36" s="84" t="str">
        <f>IF(Fiches!CG36="","",DAY(Fiches!CJ36)&amp;"/"&amp;MONTH(Fiches!CJ36))</f>
        <v/>
      </c>
      <c r="O36" s="84" t="str">
        <f>IF(Fiches!CG36="","",DAY(Fiches!CK36)&amp;"/"&amp;MONTH(Fiches!CK36))</f>
        <v/>
      </c>
    </row>
    <row r="37" spans="1:15" ht="30.75" customHeight="1" x14ac:dyDescent="0.25">
      <c r="A37" s="81" t="str">
        <f>IF(Fiches!A37="","",Fiches!A37)</f>
        <v/>
      </c>
      <c r="B37" s="83" t="str">
        <f>IF(A37="","",Fiches!BY37)</f>
        <v/>
      </c>
      <c r="C37" s="83" t="str">
        <f>IF(A37="","",IF(Fiches!AG37&lt;&gt;"Autres",Fiches!AG37,Fiches!AH37)&amp;IF(Fiches!BB37="","",IF(Fiches!BB37&lt;&gt;"Autres"," + "&amp;Fiches!BB37," + "&amp;Fiches!BC37)))</f>
        <v/>
      </c>
      <c r="D37" s="84" t="str">
        <f>IF(A37="","",IF(Fiches!BB37&lt;&gt;"","Oui","Non"))</f>
        <v/>
      </c>
      <c r="E37" s="84" t="str">
        <f>IF(Fiches!BZ37="","",(Fiches!BZ37&lt;&gt;"")+(Fiches!CG37&lt;&gt;"")+(Fiches!CN37&lt;&gt;""))</f>
        <v/>
      </c>
      <c r="F37" s="83" t="str">
        <f>IF(Fiches!BZ37="","",Fiches!BZ37&amp; " - "&amp;Fiches!CA37)</f>
        <v/>
      </c>
      <c r="G37" s="84" t="str">
        <f>IF(Fiches!BZ37="","",Fiches!CF37)</f>
        <v/>
      </c>
      <c r="H37" s="84" t="str">
        <f>IF(Fiches!BZ37="","",Fiches!CB37)</f>
        <v/>
      </c>
      <c r="I37" s="84" t="str">
        <f>IF(Fiches!BZ37="","",DAY(Fiches!CC37)&amp;"/"&amp;MONTH(Fiches!CC37))</f>
        <v/>
      </c>
      <c r="J37" s="84" t="str">
        <f>IF(Fiches!BZ37="","",DAY(Fiches!CD37)&amp;"/"&amp;MONTH(Fiches!CD37))</f>
        <v/>
      </c>
      <c r="K37" s="83" t="str">
        <f>IF(Fiches!CG37="","",Fiches!CG37 &amp; " - "&amp;Fiches!CH37)</f>
        <v/>
      </c>
      <c r="L37" s="84" t="str">
        <f>IF(Fiches!CG37="","",Fiches!CM37)</f>
        <v/>
      </c>
      <c r="M37" s="84" t="str">
        <f>IF(Fiches!CG37="","",Fiches!CI37)</f>
        <v/>
      </c>
      <c r="N37" s="84" t="str">
        <f>IF(Fiches!CG37="","",DAY(Fiches!CJ37)&amp;"/"&amp;MONTH(Fiches!CJ37))</f>
        <v/>
      </c>
      <c r="O37" s="84" t="str">
        <f>IF(Fiches!CG37="","",DAY(Fiches!CK37)&amp;"/"&amp;MONTH(Fiches!CK37))</f>
        <v/>
      </c>
    </row>
    <row r="38" spans="1:15" ht="30.75" customHeight="1" x14ac:dyDescent="0.25">
      <c r="A38" s="81" t="str">
        <f>IF(Fiches!A38="","",Fiches!A38)</f>
        <v/>
      </c>
      <c r="B38" s="83" t="str">
        <f>IF(A38="","",Fiches!BY38)</f>
        <v/>
      </c>
      <c r="C38" s="83" t="str">
        <f>IF(A38="","",IF(Fiches!AG38&lt;&gt;"Autres",Fiches!AG38,Fiches!AH38)&amp;IF(Fiches!BB38="","",IF(Fiches!BB38&lt;&gt;"Autres"," + "&amp;Fiches!BB38," + "&amp;Fiches!BC38)))</f>
        <v/>
      </c>
      <c r="D38" s="84" t="str">
        <f>IF(A38="","",IF(Fiches!BB38&lt;&gt;"","Oui","Non"))</f>
        <v/>
      </c>
      <c r="E38" s="84" t="str">
        <f>IF(Fiches!BZ38="","",(Fiches!BZ38&lt;&gt;"")+(Fiches!CG38&lt;&gt;"")+(Fiches!CN38&lt;&gt;""))</f>
        <v/>
      </c>
      <c r="F38" s="83" t="str">
        <f>IF(Fiches!BZ38="","",Fiches!BZ38&amp; " - "&amp;Fiches!CA38)</f>
        <v/>
      </c>
      <c r="G38" s="84" t="str">
        <f>IF(Fiches!BZ38="","",Fiches!CF38)</f>
        <v/>
      </c>
      <c r="H38" s="84" t="str">
        <f>IF(Fiches!BZ38="","",Fiches!CB38)</f>
        <v/>
      </c>
      <c r="I38" s="84" t="str">
        <f>IF(Fiches!BZ38="","",DAY(Fiches!CC38)&amp;"/"&amp;MONTH(Fiches!CC38))</f>
        <v/>
      </c>
      <c r="J38" s="84" t="str">
        <f>IF(Fiches!BZ38="","",DAY(Fiches!CD38)&amp;"/"&amp;MONTH(Fiches!CD38))</f>
        <v/>
      </c>
      <c r="K38" s="83" t="str">
        <f>IF(Fiches!CG38="","",Fiches!CG38 &amp; " - "&amp;Fiches!CH38)</f>
        <v/>
      </c>
      <c r="L38" s="84" t="str">
        <f>IF(Fiches!CG38="","",Fiches!CM38)</f>
        <v/>
      </c>
      <c r="M38" s="84" t="str">
        <f>IF(Fiches!CG38="","",Fiches!CI38)</f>
        <v/>
      </c>
      <c r="N38" s="84" t="str">
        <f>IF(Fiches!CG38="","",DAY(Fiches!CJ38)&amp;"/"&amp;MONTH(Fiches!CJ38))</f>
        <v/>
      </c>
      <c r="O38" s="84" t="str">
        <f>IF(Fiches!CG38="","",DAY(Fiches!CK38)&amp;"/"&amp;MONTH(Fiches!CK38))</f>
        <v/>
      </c>
    </row>
    <row r="39" spans="1:15" ht="30.75" customHeight="1" x14ac:dyDescent="0.25">
      <c r="A39" s="81" t="str">
        <f>IF(Fiches!A39="","",Fiches!A39)</f>
        <v/>
      </c>
      <c r="B39" s="83" t="str">
        <f>IF(A39="","",Fiches!BY39)</f>
        <v/>
      </c>
      <c r="C39" s="83" t="str">
        <f>IF(A39="","",IF(Fiches!AG39&lt;&gt;"Autres",Fiches!AG39,Fiches!AH39)&amp;IF(Fiches!BB39="","",IF(Fiches!BB39&lt;&gt;"Autres"," + "&amp;Fiches!BB39," + "&amp;Fiches!BC39)))</f>
        <v/>
      </c>
      <c r="D39" s="84" t="str">
        <f>IF(A39="","",IF(Fiches!BB39&lt;&gt;"","Oui","Non"))</f>
        <v/>
      </c>
      <c r="E39" s="84" t="str">
        <f>IF(Fiches!BZ39="","",(Fiches!BZ39&lt;&gt;"")+(Fiches!CG39&lt;&gt;"")+(Fiches!CN39&lt;&gt;""))</f>
        <v/>
      </c>
      <c r="F39" s="83" t="str">
        <f>IF(Fiches!BZ39="","",Fiches!BZ39&amp; " - "&amp;Fiches!CA39)</f>
        <v/>
      </c>
      <c r="G39" s="84" t="str">
        <f>IF(Fiches!BZ39="","",Fiches!CF39)</f>
        <v/>
      </c>
      <c r="H39" s="84" t="str">
        <f>IF(Fiches!BZ39="","",Fiches!CB39)</f>
        <v/>
      </c>
      <c r="I39" s="84" t="str">
        <f>IF(Fiches!BZ39="","",DAY(Fiches!CC39)&amp;"/"&amp;MONTH(Fiches!CC39))</f>
        <v/>
      </c>
      <c r="J39" s="84" t="str">
        <f>IF(Fiches!BZ39="","",DAY(Fiches!CD39)&amp;"/"&amp;MONTH(Fiches!CD39))</f>
        <v/>
      </c>
      <c r="K39" s="83" t="str">
        <f>IF(Fiches!CG39="","",Fiches!CG39 &amp; " - "&amp;Fiches!CH39)</f>
        <v/>
      </c>
      <c r="L39" s="84" t="str">
        <f>IF(Fiches!CG39="","",Fiches!CM39)</f>
        <v/>
      </c>
      <c r="M39" s="84" t="str">
        <f>IF(Fiches!CG39="","",Fiches!CI39)</f>
        <v/>
      </c>
      <c r="N39" s="84" t="str">
        <f>IF(Fiches!CG39="","",DAY(Fiches!CJ39)&amp;"/"&amp;MONTH(Fiches!CJ39))</f>
        <v/>
      </c>
      <c r="O39" s="84" t="str">
        <f>IF(Fiches!CG39="","",DAY(Fiches!CK39)&amp;"/"&amp;MONTH(Fiches!CK39))</f>
        <v/>
      </c>
    </row>
    <row r="40" spans="1:15" ht="30.75" customHeight="1" x14ac:dyDescent="0.25">
      <c r="A40" s="81" t="str">
        <f>IF(Fiches!A40="","",Fiches!A40)</f>
        <v/>
      </c>
      <c r="B40" s="83" t="str">
        <f>IF(A40="","",Fiches!BY40)</f>
        <v/>
      </c>
      <c r="C40" s="83" t="str">
        <f>IF(A40="","",IF(Fiches!AG40&lt;&gt;"Autres",Fiches!AG40,Fiches!AH40)&amp;IF(Fiches!BB40="","",IF(Fiches!BB40&lt;&gt;"Autres"," + "&amp;Fiches!BB40," + "&amp;Fiches!BC40)))</f>
        <v/>
      </c>
      <c r="D40" s="84" t="str">
        <f>IF(A40="","",IF(Fiches!BB40&lt;&gt;"","Oui","Non"))</f>
        <v/>
      </c>
      <c r="E40" s="84" t="str">
        <f>IF(Fiches!BZ40="","",(Fiches!BZ40&lt;&gt;"")+(Fiches!CG40&lt;&gt;"")+(Fiches!CN40&lt;&gt;""))</f>
        <v/>
      </c>
      <c r="F40" s="83" t="str">
        <f>IF(Fiches!BZ40="","",Fiches!BZ40&amp; " - "&amp;Fiches!CA40)</f>
        <v/>
      </c>
      <c r="G40" s="84" t="str">
        <f>IF(Fiches!BZ40="","",Fiches!CF40)</f>
        <v/>
      </c>
      <c r="H40" s="84" t="str">
        <f>IF(Fiches!BZ40="","",Fiches!CB40)</f>
        <v/>
      </c>
      <c r="I40" s="84" t="str">
        <f>IF(Fiches!BZ40="","",DAY(Fiches!CC40)&amp;"/"&amp;MONTH(Fiches!CC40))</f>
        <v/>
      </c>
      <c r="J40" s="84" t="str">
        <f>IF(Fiches!BZ40="","",DAY(Fiches!CD40)&amp;"/"&amp;MONTH(Fiches!CD40))</f>
        <v/>
      </c>
      <c r="K40" s="83" t="str">
        <f>IF(Fiches!CG40="","",Fiches!CG40 &amp; " - "&amp;Fiches!CH40)</f>
        <v/>
      </c>
      <c r="L40" s="84" t="str">
        <f>IF(Fiches!CG40="","",Fiches!CM40)</f>
        <v/>
      </c>
      <c r="M40" s="84" t="str">
        <f>IF(Fiches!CG40="","",Fiches!CI40)</f>
        <v/>
      </c>
      <c r="N40" s="84" t="str">
        <f>IF(Fiches!CG40="","",DAY(Fiches!CJ40)&amp;"/"&amp;MONTH(Fiches!CJ40))</f>
        <v/>
      </c>
      <c r="O40" s="84" t="str">
        <f>IF(Fiches!CG40="","",DAY(Fiches!CK40)&amp;"/"&amp;MONTH(Fiches!CK40))</f>
        <v/>
      </c>
    </row>
    <row r="41" spans="1:15" ht="30.75" customHeight="1" x14ac:dyDescent="0.25">
      <c r="A41" s="81" t="str">
        <f>IF(Fiches!A41="","",Fiches!A41)</f>
        <v/>
      </c>
      <c r="B41" s="83" t="str">
        <f>IF(A41="","",Fiches!BY41)</f>
        <v/>
      </c>
      <c r="C41" s="83" t="str">
        <f>IF(A41="","",IF(Fiches!AG41&lt;&gt;"Autres",Fiches!AG41,Fiches!AH41)&amp;IF(Fiches!BB41="","",IF(Fiches!BB41&lt;&gt;"Autres"," + "&amp;Fiches!BB41," + "&amp;Fiches!BC41)))</f>
        <v/>
      </c>
      <c r="D41" s="84" t="str">
        <f>IF(A41="","",IF(Fiches!BB41&lt;&gt;"","Oui","Non"))</f>
        <v/>
      </c>
      <c r="E41" s="84" t="str">
        <f>IF(Fiches!BZ41="","",(Fiches!BZ41&lt;&gt;"")+(Fiches!CG41&lt;&gt;"")+(Fiches!CN41&lt;&gt;""))</f>
        <v/>
      </c>
      <c r="F41" s="83" t="str">
        <f>IF(Fiches!BZ41="","",Fiches!BZ41&amp; " - "&amp;Fiches!CA41)</f>
        <v/>
      </c>
      <c r="G41" s="84" t="str">
        <f>IF(Fiches!BZ41="","",Fiches!CF41)</f>
        <v/>
      </c>
      <c r="H41" s="84" t="str">
        <f>IF(Fiches!BZ41="","",Fiches!CB41)</f>
        <v/>
      </c>
      <c r="I41" s="84" t="str">
        <f>IF(Fiches!BZ41="","",DAY(Fiches!CC41)&amp;"/"&amp;MONTH(Fiches!CC41))</f>
        <v/>
      </c>
      <c r="J41" s="84" t="str">
        <f>IF(Fiches!BZ41="","",DAY(Fiches!CD41)&amp;"/"&amp;MONTH(Fiches!CD41))</f>
        <v/>
      </c>
      <c r="K41" s="83" t="str">
        <f>IF(Fiches!CG41="","",Fiches!CG41 &amp; " - "&amp;Fiches!CH41)</f>
        <v/>
      </c>
      <c r="L41" s="84" t="str">
        <f>IF(Fiches!CG41="","",Fiches!CM41)</f>
        <v/>
      </c>
      <c r="M41" s="84" t="str">
        <f>IF(Fiches!CG41="","",Fiches!CI41)</f>
        <v/>
      </c>
      <c r="N41" s="84" t="str">
        <f>IF(Fiches!CG41="","",DAY(Fiches!CJ41)&amp;"/"&amp;MONTH(Fiches!CJ41))</f>
        <v/>
      </c>
      <c r="O41" s="84" t="str">
        <f>IF(Fiches!CG41="","",DAY(Fiches!CK41)&amp;"/"&amp;MONTH(Fiches!CK41))</f>
        <v/>
      </c>
    </row>
    <row r="42" spans="1:15" ht="30.75" customHeight="1" x14ac:dyDescent="0.25">
      <c r="A42" s="81" t="str">
        <f>IF(Fiches!A42="","",Fiches!A42)</f>
        <v/>
      </c>
      <c r="B42" s="83" t="str">
        <f>IF(A42="","",Fiches!BY42)</f>
        <v/>
      </c>
      <c r="C42" s="83" t="str">
        <f>IF(A42="","",IF(Fiches!AG42&lt;&gt;"Autres",Fiches!AG42,Fiches!AH42)&amp;IF(Fiches!BB42="","",IF(Fiches!BB42&lt;&gt;"Autres"," + "&amp;Fiches!BB42," + "&amp;Fiches!BC42)))</f>
        <v/>
      </c>
      <c r="D42" s="84" t="str">
        <f>IF(A42="","",IF(Fiches!BB42&lt;&gt;"","Oui","Non"))</f>
        <v/>
      </c>
      <c r="E42" s="84" t="str">
        <f>IF(Fiches!BZ42="","",(Fiches!BZ42&lt;&gt;"")+(Fiches!CG42&lt;&gt;"")+(Fiches!CN42&lt;&gt;""))</f>
        <v/>
      </c>
      <c r="F42" s="83" t="str">
        <f>IF(Fiches!BZ42="","",Fiches!BZ42&amp; " - "&amp;Fiches!CA42)</f>
        <v/>
      </c>
      <c r="G42" s="84" t="str">
        <f>IF(Fiches!BZ42="","",Fiches!CF42)</f>
        <v/>
      </c>
      <c r="H42" s="84" t="str">
        <f>IF(Fiches!BZ42="","",Fiches!CB42)</f>
        <v/>
      </c>
      <c r="I42" s="84" t="str">
        <f>IF(Fiches!BZ42="","",DAY(Fiches!CC42)&amp;"/"&amp;MONTH(Fiches!CC42))</f>
        <v/>
      </c>
      <c r="J42" s="84" t="str">
        <f>IF(Fiches!BZ42="","",DAY(Fiches!CD42)&amp;"/"&amp;MONTH(Fiches!CD42))</f>
        <v/>
      </c>
      <c r="K42" s="83" t="str">
        <f>IF(Fiches!CG42="","",Fiches!CG42 &amp; " - "&amp;Fiches!CH42)</f>
        <v/>
      </c>
      <c r="L42" s="84" t="str">
        <f>IF(Fiches!CG42="","",Fiches!CM42)</f>
        <v/>
      </c>
      <c r="M42" s="84" t="str">
        <f>IF(Fiches!CG42="","",Fiches!CI42)</f>
        <v/>
      </c>
      <c r="N42" s="84" t="str">
        <f>IF(Fiches!CG42="","",DAY(Fiches!CJ42)&amp;"/"&amp;MONTH(Fiches!CJ42))</f>
        <v/>
      </c>
      <c r="O42" s="84" t="str">
        <f>IF(Fiches!CG42="","",DAY(Fiches!CK42)&amp;"/"&amp;MONTH(Fiches!CK42))</f>
        <v/>
      </c>
    </row>
    <row r="43" spans="1:15" ht="30.75" customHeight="1" x14ac:dyDescent="0.25">
      <c r="A43" s="81" t="str">
        <f>IF(Fiches!A43="","",Fiches!A43)</f>
        <v/>
      </c>
      <c r="B43" s="83" t="str">
        <f>IF(A43="","",Fiches!BY43)</f>
        <v/>
      </c>
      <c r="C43" s="83" t="str">
        <f>IF(A43="","",IF(Fiches!AG43&lt;&gt;"Autres",Fiches!AG43,Fiches!AH43)&amp;IF(Fiches!BB43="","",IF(Fiches!BB43&lt;&gt;"Autres"," + "&amp;Fiches!BB43," + "&amp;Fiches!BC43)))</f>
        <v/>
      </c>
      <c r="D43" s="84" t="str">
        <f>IF(A43="","",IF(Fiches!BB43&lt;&gt;"","Oui","Non"))</f>
        <v/>
      </c>
      <c r="E43" s="84" t="str">
        <f>IF(Fiches!BZ43="","",(Fiches!BZ43&lt;&gt;"")+(Fiches!CG43&lt;&gt;"")+(Fiches!CN43&lt;&gt;""))</f>
        <v/>
      </c>
      <c r="F43" s="83" t="str">
        <f>IF(Fiches!BZ43="","",Fiches!BZ43&amp; " - "&amp;Fiches!CA43)</f>
        <v/>
      </c>
      <c r="G43" s="84" t="str">
        <f>IF(Fiches!BZ43="","",Fiches!CF43)</f>
        <v/>
      </c>
      <c r="H43" s="84" t="str">
        <f>IF(Fiches!BZ43="","",Fiches!CB43)</f>
        <v/>
      </c>
      <c r="I43" s="84" t="str">
        <f>IF(Fiches!BZ43="","",DAY(Fiches!CC43)&amp;"/"&amp;MONTH(Fiches!CC43))</f>
        <v/>
      </c>
      <c r="J43" s="84" t="str">
        <f>IF(Fiches!BZ43="","",DAY(Fiches!CD43)&amp;"/"&amp;MONTH(Fiches!CD43))</f>
        <v/>
      </c>
      <c r="K43" s="83" t="str">
        <f>IF(Fiches!CG43="","",Fiches!CG43 &amp; " - "&amp;Fiches!CH43)</f>
        <v/>
      </c>
      <c r="L43" s="84" t="str">
        <f>IF(Fiches!CG43="","",Fiches!CM43)</f>
        <v/>
      </c>
      <c r="M43" s="84" t="str">
        <f>IF(Fiches!CG43="","",Fiches!CI43)</f>
        <v/>
      </c>
      <c r="N43" s="84" t="str">
        <f>IF(Fiches!CG43="","",DAY(Fiches!CJ43)&amp;"/"&amp;MONTH(Fiches!CJ43))</f>
        <v/>
      </c>
      <c r="O43" s="84" t="str">
        <f>IF(Fiches!CG43="","",DAY(Fiches!CK43)&amp;"/"&amp;MONTH(Fiches!CK43))</f>
        <v/>
      </c>
    </row>
    <row r="44" spans="1:15" ht="30.75" customHeight="1" x14ac:dyDescent="0.25">
      <c r="A44" s="81" t="str">
        <f>IF(Fiches!A44="","",Fiches!A44)</f>
        <v/>
      </c>
      <c r="B44" s="83" t="str">
        <f>IF(A44="","",Fiches!BY44)</f>
        <v/>
      </c>
      <c r="C44" s="83" t="str">
        <f>IF(A44="","",IF(Fiches!AG44&lt;&gt;"Autres",Fiches!AG44,Fiches!AH44)&amp;IF(Fiches!BB44="","",IF(Fiches!BB44&lt;&gt;"Autres"," + "&amp;Fiches!BB44," + "&amp;Fiches!BC44)))</f>
        <v/>
      </c>
      <c r="D44" s="84" t="str">
        <f>IF(A44="","",IF(Fiches!BB44&lt;&gt;"","Oui","Non"))</f>
        <v/>
      </c>
      <c r="E44" s="84" t="str">
        <f>IF(Fiches!BZ44="","",(Fiches!BZ44&lt;&gt;"")+(Fiches!CG44&lt;&gt;"")+(Fiches!CN44&lt;&gt;""))</f>
        <v/>
      </c>
      <c r="F44" s="83" t="str">
        <f>IF(Fiches!BZ44="","",Fiches!BZ44&amp; " - "&amp;Fiches!CA44)</f>
        <v/>
      </c>
      <c r="G44" s="84" t="str">
        <f>IF(Fiches!BZ44="","",Fiches!CF44)</f>
        <v/>
      </c>
      <c r="H44" s="84" t="str">
        <f>IF(Fiches!BZ44="","",Fiches!CB44)</f>
        <v/>
      </c>
      <c r="I44" s="84" t="str">
        <f>IF(Fiches!BZ44="","",DAY(Fiches!CC44)&amp;"/"&amp;MONTH(Fiches!CC44))</f>
        <v/>
      </c>
      <c r="J44" s="84" t="str">
        <f>IF(Fiches!BZ44="","",DAY(Fiches!CD44)&amp;"/"&amp;MONTH(Fiches!CD44))</f>
        <v/>
      </c>
      <c r="K44" s="83" t="str">
        <f>IF(Fiches!CG44="","",Fiches!CG44 &amp; " - "&amp;Fiches!CH44)</f>
        <v/>
      </c>
      <c r="L44" s="84" t="str">
        <f>IF(Fiches!CG44="","",Fiches!CM44)</f>
        <v/>
      </c>
      <c r="M44" s="84" t="str">
        <f>IF(Fiches!CG44="","",Fiches!CI44)</f>
        <v/>
      </c>
      <c r="N44" s="84" t="str">
        <f>IF(Fiches!CG44="","",DAY(Fiches!CJ44)&amp;"/"&amp;MONTH(Fiches!CJ44))</f>
        <v/>
      </c>
      <c r="O44" s="84" t="str">
        <f>IF(Fiches!CG44="","",DAY(Fiches!CK44)&amp;"/"&amp;MONTH(Fiches!CK44))</f>
        <v/>
      </c>
    </row>
    <row r="45" spans="1:15" ht="30.75" customHeight="1" x14ac:dyDescent="0.25">
      <c r="A45" s="81" t="str">
        <f>IF(Fiches!A45="","",Fiches!A45)</f>
        <v/>
      </c>
      <c r="B45" s="83" t="str">
        <f>IF(A45="","",Fiches!BY45)</f>
        <v/>
      </c>
      <c r="C45" s="83" t="str">
        <f>IF(A45="","",IF(Fiches!AG45&lt;&gt;"Autres",Fiches!AG45,Fiches!AH45)&amp;IF(Fiches!BB45="","",IF(Fiches!BB45&lt;&gt;"Autres"," + "&amp;Fiches!BB45," + "&amp;Fiches!BC45)))</f>
        <v/>
      </c>
      <c r="D45" s="84" t="str">
        <f>IF(A45="","",IF(Fiches!BB45&lt;&gt;"","Oui","Non"))</f>
        <v/>
      </c>
      <c r="E45" s="84" t="str">
        <f>IF(Fiches!BZ45="","",(Fiches!BZ45&lt;&gt;"")+(Fiches!CG45&lt;&gt;"")+(Fiches!CN45&lt;&gt;""))</f>
        <v/>
      </c>
      <c r="F45" s="83" t="str">
        <f>IF(Fiches!BZ45="","",Fiches!BZ45&amp; " - "&amp;Fiches!CA45)</f>
        <v/>
      </c>
      <c r="G45" s="84" t="str">
        <f>IF(Fiches!BZ45="","",Fiches!CF45)</f>
        <v/>
      </c>
      <c r="H45" s="84" t="str">
        <f>IF(Fiches!BZ45="","",Fiches!CB45)</f>
        <v/>
      </c>
      <c r="I45" s="84" t="str">
        <f>IF(Fiches!BZ45="","",DAY(Fiches!CC45)&amp;"/"&amp;MONTH(Fiches!CC45))</f>
        <v/>
      </c>
      <c r="J45" s="84" t="str">
        <f>IF(Fiches!BZ45="","",DAY(Fiches!CD45)&amp;"/"&amp;MONTH(Fiches!CD45))</f>
        <v/>
      </c>
      <c r="K45" s="83" t="str">
        <f>IF(Fiches!CG45="","",Fiches!CG45 &amp; " - "&amp;Fiches!CH45)</f>
        <v/>
      </c>
      <c r="L45" s="84" t="str">
        <f>IF(Fiches!CG45="","",Fiches!CM45)</f>
        <v/>
      </c>
      <c r="M45" s="84" t="str">
        <f>IF(Fiches!CG45="","",Fiches!CI45)</f>
        <v/>
      </c>
      <c r="N45" s="84" t="str">
        <f>IF(Fiches!CG45="","",DAY(Fiches!CJ45)&amp;"/"&amp;MONTH(Fiches!CJ45))</f>
        <v/>
      </c>
      <c r="O45" s="84" t="str">
        <f>IF(Fiches!CG45="","",DAY(Fiches!CK45)&amp;"/"&amp;MONTH(Fiches!CK45))</f>
        <v/>
      </c>
    </row>
    <row r="46" spans="1:15" ht="30.75" customHeight="1" x14ac:dyDescent="0.25">
      <c r="A46" s="81" t="str">
        <f>IF(Fiches!A46="","",Fiches!A46)</f>
        <v/>
      </c>
      <c r="B46" s="83" t="str">
        <f>IF(A46="","",Fiches!BY46)</f>
        <v/>
      </c>
      <c r="C46" s="83" t="str">
        <f>IF(A46="","",IF(Fiches!AG46&lt;&gt;"Autres",Fiches!AG46,Fiches!AH46)&amp;IF(Fiches!BB46="","",IF(Fiches!BB46&lt;&gt;"Autres"," + "&amp;Fiches!BB46," + "&amp;Fiches!BC46)))</f>
        <v/>
      </c>
      <c r="D46" s="84" t="str">
        <f>IF(A46="","",IF(Fiches!BB46&lt;&gt;"","Oui","Non"))</f>
        <v/>
      </c>
      <c r="E46" s="84" t="str">
        <f>IF(Fiches!BZ46="","",(Fiches!BZ46&lt;&gt;"")+(Fiches!CG46&lt;&gt;"")+(Fiches!CN46&lt;&gt;""))</f>
        <v/>
      </c>
      <c r="F46" s="83" t="str">
        <f>IF(Fiches!BZ46="","",Fiches!BZ46&amp; " - "&amp;Fiches!CA46)</f>
        <v/>
      </c>
      <c r="G46" s="84" t="str">
        <f>IF(Fiches!BZ46="","",Fiches!CF46)</f>
        <v/>
      </c>
      <c r="H46" s="84" t="str">
        <f>IF(Fiches!BZ46="","",Fiches!CB46)</f>
        <v/>
      </c>
      <c r="I46" s="84" t="str">
        <f>IF(Fiches!BZ46="","",DAY(Fiches!CC46)&amp;"/"&amp;MONTH(Fiches!CC46))</f>
        <v/>
      </c>
      <c r="J46" s="84" t="str">
        <f>IF(Fiches!BZ46="","",DAY(Fiches!CD46)&amp;"/"&amp;MONTH(Fiches!CD46))</f>
        <v/>
      </c>
      <c r="K46" s="83" t="str">
        <f>IF(Fiches!CG46="","",Fiches!CG46 &amp; " - "&amp;Fiches!CH46)</f>
        <v/>
      </c>
      <c r="L46" s="84" t="str">
        <f>IF(Fiches!CG46="","",Fiches!CM46)</f>
        <v/>
      </c>
      <c r="M46" s="84" t="str">
        <f>IF(Fiches!CG46="","",Fiches!CI46)</f>
        <v/>
      </c>
      <c r="N46" s="84" t="str">
        <f>IF(Fiches!CG46="","",DAY(Fiches!CJ46)&amp;"/"&amp;MONTH(Fiches!CJ46))</f>
        <v/>
      </c>
      <c r="O46" s="84" t="str">
        <f>IF(Fiches!CG46="","",DAY(Fiches!CK46)&amp;"/"&amp;MONTH(Fiches!CK46))</f>
        <v/>
      </c>
    </row>
    <row r="47" spans="1:15" ht="30.75" customHeight="1" x14ac:dyDescent="0.25">
      <c r="A47" s="81" t="str">
        <f>IF(Fiches!A47="","",Fiches!A47)</f>
        <v/>
      </c>
      <c r="B47" s="83" t="str">
        <f>IF(A47="","",Fiches!BY47)</f>
        <v/>
      </c>
      <c r="C47" s="83" t="str">
        <f>IF(A47="","",IF(Fiches!AG47&lt;&gt;"Autres",Fiches!AG47,Fiches!AH47)&amp;IF(Fiches!BB47="","",IF(Fiches!BB47&lt;&gt;"Autres"," + "&amp;Fiches!BB47," + "&amp;Fiches!BC47)))</f>
        <v/>
      </c>
      <c r="D47" s="84" t="str">
        <f>IF(A47="","",IF(Fiches!BB47&lt;&gt;"","Oui","Non"))</f>
        <v/>
      </c>
      <c r="E47" s="84" t="str">
        <f>IF(Fiches!BZ47="","",(Fiches!BZ47&lt;&gt;"")+(Fiches!CG47&lt;&gt;"")+(Fiches!CN47&lt;&gt;""))</f>
        <v/>
      </c>
      <c r="F47" s="83" t="str">
        <f>IF(Fiches!BZ47="","",Fiches!BZ47&amp; " - "&amp;Fiches!CA47)</f>
        <v/>
      </c>
      <c r="G47" s="84" t="str">
        <f>IF(Fiches!BZ47="","",Fiches!CF47)</f>
        <v/>
      </c>
      <c r="H47" s="84" t="str">
        <f>IF(Fiches!BZ47="","",Fiches!CB47)</f>
        <v/>
      </c>
      <c r="I47" s="84" t="str">
        <f>IF(Fiches!BZ47="","",DAY(Fiches!CC47)&amp;"/"&amp;MONTH(Fiches!CC47))</f>
        <v/>
      </c>
      <c r="J47" s="84" t="str">
        <f>IF(Fiches!BZ47="","",DAY(Fiches!CD47)&amp;"/"&amp;MONTH(Fiches!CD47))</f>
        <v/>
      </c>
      <c r="K47" s="83" t="str">
        <f>IF(Fiches!CG47="","",Fiches!CG47 &amp; " - "&amp;Fiches!CH47)</f>
        <v/>
      </c>
      <c r="L47" s="84" t="str">
        <f>IF(Fiches!CG47="","",Fiches!CM47)</f>
        <v/>
      </c>
      <c r="M47" s="84" t="str">
        <f>IF(Fiches!CG47="","",Fiches!CI47)</f>
        <v/>
      </c>
      <c r="N47" s="84" t="str">
        <f>IF(Fiches!CG47="","",DAY(Fiches!CJ47)&amp;"/"&amp;MONTH(Fiches!CJ47))</f>
        <v/>
      </c>
      <c r="O47" s="84" t="str">
        <f>IF(Fiches!CG47="","",DAY(Fiches!CK47)&amp;"/"&amp;MONTH(Fiches!CK47))</f>
        <v/>
      </c>
    </row>
    <row r="48" spans="1:15" ht="30.75" customHeight="1" x14ac:dyDescent="0.25">
      <c r="A48" s="81" t="str">
        <f>IF(Fiches!A48="","",Fiches!A48)</f>
        <v/>
      </c>
      <c r="B48" s="83" t="str">
        <f>IF(A48="","",Fiches!BY48)</f>
        <v/>
      </c>
      <c r="C48" s="83" t="str">
        <f>IF(A48="","",IF(Fiches!AG48&lt;&gt;"Autres",Fiches!AG48,Fiches!AH48)&amp;IF(Fiches!BB48="","",IF(Fiches!BB48&lt;&gt;"Autres"," + "&amp;Fiches!BB48," + "&amp;Fiches!BC48)))</f>
        <v/>
      </c>
      <c r="D48" s="84" t="str">
        <f>IF(A48="","",IF(Fiches!BB48&lt;&gt;"","Oui","Non"))</f>
        <v/>
      </c>
      <c r="E48" s="84" t="str">
        <f>IF(Fiches!BZ48="","",(Fiches!BZ48&lt;&gt;"")+(Fiches!CG48&lt;&gt;"")+(Fiches!CN48&lt;&gt;""))</f>
        <v/>
      </c>
      <c r="F48" s="83" t="str">
        <f>IF(Fiches!BZ48="","",Fiches!BZ48&amp; " - "&amp;Fiches!CA48)</f>
        <v/>
      </c>
      <c r="G48" s="84" t="str">
        <f>IF(Fiches!BZ48="","",Fiches!CF48)</f>
        <v/>
      </c>
      <c r="H48" s="84" t="str">
        <f>IF(Fiches!BZ48="","",Fiches!CB48)</f>
        <v/>
      </c>
      <c r="I48" s="84" t="str">
        <f>IF(Fiches!BZ48="","",DAY(Fiches!CC48)&amp;"/"&amp;MONTH(Fiches!CC48))</f>
        <v/>
      </c>
      <c r="J48" s="84" t="str">
        <f>IF(Fiches!BZ48="","",DAY(Fiches!CD48)&amp;"/"&amp;MONTH(Fiches!CD48))</f>
        <v/>
      </c>
      <c r="K48" s="83" t="str">
        <f>IF(Fiches!CG48="","",Fiches!CG48 &amp; " - "&amp;Fiches!CH48)</f>
        <v/>
      </c>
      <c r="L48" s="84" t="str">
        <f>IF(Fiches!CG48="","",Fiches!CM48)</f>
        <v/>
      </c>
      <c r="M48" s="84" t="str">
        <f>IF(Fiches!CG48="","",Fiches!CI48)</f>
        <v/>
      </c>
      <c r="N48" s="84" t="str">
        <f>IF(Fiches!CG48="","",DAY(Fiches!CJ48)&amp;"/"&amp;MONTH(Fiches!CJ48))</f>
        <v/>
      </c>
      <c r="O48" s="84" t="str">
        <f>IF(Fiches!CG48="","",DAY(Fiches!CK48)&amp;"/"&amp;MONTH(Fiches!CK48))</f>
        <v/>
      </c>
    </row>
    <row r="49" spans="1:15" ht="30.75" customHeight="1" x14ac:dyDescent="0.25">
      <c r="A49" s="81" t="str">
        <f>IF(Fiches!A49="","",Fiches!A49)</f>
        <v/>
      </c>
      <c r="B49" s="83" t="str">
        <f>IF(A49="","",Fiches!BY49)</f>
        <v/>
      </c>
      <c r="C49" s="83" t="str">
        <f>IF(A49="","",IF(Fiches!AG49&lt;&gt;"Autres",Fiches!AG49,Fiches!AH49)&amp;IF(Fiches!BB49="","",IF(Fiches!BB49&lt;&gt;"Autres"," + "&amp;Fiches!BB49," + "&amp;Fiches!BC49)))</f>
        <v/>
      </c>
      <c r="D49" s="84" t="str">
        <f>IF(A49="","",IF(Fiches!BB49&lt;&gt;"","Oui","Non"))</f>
        <v/>
      </c>
      <c r="E49" s="84" t="str">
        <f>IF(Fiches!BZ49="","",(Fiches!BZ49&lt;&gt;"")+(Fiches!CG49&lt;&gt;"")+(Fiches!CN49&lt;&gt;""))</f>
        <v/>
      </c>
      <c r="F49" s="83" t="str">
        <f>IF(Fiches!BZ49="","",Fiches!BZ49&amp; " - "&amp;Fiches!CA49)</f>
        <v/>
      </c>
      <c r="G49" s="84" t="str">
        <f>IF(Fiches!BZ49="","",Fiches!CF49)</f>
        <v/>
      </c>
      <c r="H49" s="84" t="str">
        <f>IF(Fiches!BZ49="","",Fiches!CB49)</f>
        <v/>
      </c>
      <c r="I49" s="84" t="str">
        <f>IF(Fiches!BZ49="","",DAY(Fiches!CC49)&amp;"/"&amp;MONTH(Fiches!CC49))</f>
        <v/>
      </c>
      <c r="J49" s="84" t="str">
        <f>IF(Fiches!BZ49="","",DAY(Fiches!CD49)&amp;"/"&amp;MONTH(Fiches!CD49))</f>
        <v/>
      </c>
      <c r="K49" s="83" t="str">
        <f>IF(Fiches!CG49="","",Fiches!CG49 &amp; " - "&amp;Fiches!CH49)</f>
        <v/>
      </c>
      <c r="L49" s="84" t="str">
        <f>IF(Fiches!CG49="","",Fiches!CM49)</f>
        <v/>
      </c>
      <c r="M49" s="84" t="str">
        <f>IF(Fiches!CG49="","",Fiches!CI49)</f>
        <v/>
      </c>
      <c r="N49" s="84" t="str">
        <f>IF(Fiches!CG49="","",DAY(Fiches!CJ49)&amp;"/"&amp;MONTH(Fiches!CJ49))</f>
        <v/>
      </c>
      <c r="O49" s="84" t="str">
        <f>IF(Fiches!CG49="","",DAY(Fiches!CK49)&amp;"/"&amp;MONTH(Fiches!CK49))</f>
        <v/>
      </c>
    </row>
    <row r="50" spans="1:15" ht="30.75" customHeight="1" x14ac:dyDescent="0.25">
      <c r="A50" s="81" t="str">
        <f>IF(Fiches!A50="","",Fiches!A50)</f>
        <v/>
      </c>
      <c r="B50" s="83" t="str">
        <f>IF(A50="","",Fiches!BY50)</f>
        <v/>
      </c>
      <c r="C50" s="83" t="str">
        <f>IF(A50="","",IF(Fiches!AG50&lt;&gt;"Autres",Fiches!AG50,Fiches!AH50)&amp;IF(Fiches!BB50="","",IF(Fiches!BB50&lt;&gt;"Autres"," + "&amp;Fiches!BB50," + "&amp;Fiches!BC50)))</f>
        <v/>
      </c>
      <c r="D50" s="84" t="str">
        <f>IF(A50="","",IF(Fiches!BB50&lt;&gt;"","Oui","Non"))</f>
        <v/>
      </c>
      <c r="E50" s="84" t="str">
        <f>IF(Fiches!BZ50="","",(Fiches!BZ50&lt;&gt;"")+(Fiches!CG50&lt;&gt;"")+(Fiches!CN50&lt;&gt;""))</f>
        <v/>
      </c>
      <c r="F50" s="83" t="str">
        <f>IF(Fiches!BZ50="","",Fiches!BZ50&amp; " - "&amp;Fiches!CA50)</f>
        <v/>
      </c>
      <c r="G50" s="84" t="str">
        <f>IF(Fiches!BZ50="","",Fiches!CF50)</f>
        <v/>
      </c>
      <c r="H50" s="84" t="str">
        <f>IF(Fiches!BZ50="","",Fiches!CB50)</f>
        <v/>
      </c>
      <c r="I50" s="84" t="str">
        <f>IF(Fiches!BZ50="","",DAY(Fiches!CC50)&amp;"/"&amp;MONTH(Fiches!CC50))</f>
        <v/>
      </c>
      <c r="J50" s="84" t="str">
        <f>IF(Fiches!BZ50="","",DAY(Fiches!CD50)&amp;"/"&amp;MONTH(Fiches!CD50))</f>
        <v/>
      </c>
      <c r="K50" s="83" t="str">
        <f>IF(Fiches!CG50="","",Fiches!CG50 &amp; " - "&amp;Fiches!CH50)</f>
        <v/>
      </c>
      <c r="L50" s="84" t="str">
        <f>IF(Fiches!CG50="","",Fiches!CM50)</f>
        <v/>
      </c>
      <c r="M50" s="84" t="str">
        <f>IF(Fiches!CG50="","",Fiches!CI50)</f>
        <v/>
      </c>
      <c r="N50" s="84" t="str">
        <f>IF(Fiches!CG50="","",DAY(Fiches!CJ50)&amp;"/"&amp;MONTH(Fiches!CJ50))</f>
        <v/>
      </c>
      <c r="O50" s="84" t="str">
        <f>IF(Fiches!CG50="","",DAY(Fiches!CK50)&amp;"/"&amp;MONTH(Fiches!CK50))</f>
        <v/>
      </c>
    </row>
    <row r="51" spans="1:15" ht="30.75" customHeight="1" x14ac:dyDescent="0.25">
      <c r="A51" s="81" t="str">
        <f>IF(Fiches!A51="","",Fiches!A51)</f>
        <v/>
      </c>
      <c r="B51" s="83" t="str">
        <f>IF(A51="","",Fiches!BY51)</f>
        <v/>
      </c>
      <c r="C51" s="83" t="str">
        <f>IF(A51="","",IF(Fiches!AG51&lt;&gt;"Autres",Fiches!AG51,Fiches!AH51)&amp;IF(Fiches!BB51="","",IF(Fiches!BB51&lt;&gt;"Autres"," + "&amp;Fiches!BB51," + "&amp;Fiches!BC51)))</f>
        <v/>
      </c>
      <c r="D51" s="84" t="str">
        <f>IF(A51="","",IF(Fiches!BB51&lt;&gt;"","Oui","Non"))</f>
        <v/>
      </c>
      <c r="E51" s="84" t="str">
        <f>IF(Fiches!BZ51="","",(Fiches!BZ51&lt;&gt;"")+(Fiches!CG51&lt;&gt;"")+(Fiches!CN51&lt;&gt;""))</f>
        <v/>
      </c>
      <c r="F51" s="83" t="str">
        <f>IF(Fiches!BZ51="","",Fiches!BZ51&amp; " - "&amp;Fiches!CA51)</f>
        <v/>
      </c>
      <c r="G51" s="84" t="str">
        <f>IF(Fiches!BZ51="","",Fiches!CF51)</f>
        <v/>
      </c>
      <c r="H51" s="84" t="str">
        <f>IF(Fiches!BZ51="","",Fiches!CB51)</f>
        <v/>
      </c>
      <c r="I51" s="84" t="str">
        <f>IF(Fiches!BZ51="","",DAY(Fiches!CC51)&amp;"/"&amp;MONTH(Fiches!CC51))</f>
        <v/>
      </c>
      <c r="J51" s="84" t="str">
        <f>IF(Fiches!BZ51="","",DAY(Fiches!CD51)&amp;"/"&amp;MONTH(Fiches!CD51))</f>
        <v/>
      </c>
      <c r="K51" s="83" t="str">
        <f>IF(Fiches!CG51="","",Fiches!CG51 &amp; " - "&amp;Fiches!CH51)</f>
        <v/>
      </c>
      <c r="L51" s="84" t="str">
        <f>IF(Fiches!CG51="","",Fiches!CM51)</f>
        <v/>
      </c>
      <c r="M51" s="84" t="str">
        <f>IF(Fiches!CG51="","",Fiches!CI51)</f>
        <v/>
      </c>
      <c r="N51" s="84" t="str">
        <f>IF(Fiches!CG51="","",DAY(Fiches!CJ51)&amp;"/"&amp;MONTH(Fiches!CJ51))</f>
        <v/>
      </c>
      <c r="O51" s="84" t="str">
        <f>IF(Fiches!CG51="","",DAY(Fiches!CK51)&amp;"/"&amp;MONTH(Fiches!CK51))</f>
        <v/>
      </c>
    </row>
    <row r="52" spans="1:15" ht="30.75" customHeight="1" x14ac:dyDescent="0.25">
      <c r="A52" s="81" t="str">
        <f>IF(Fiches!A52="","",Fiches!A52)</f>
        <v/>
      </c>
      <c r="B52" s="83" t="str">
        <f>IF(A52="","",Fiches!BY52)</f>
        <v/>
      </c>
      <c r="C52" s="83" t="str">
        <f>IF(A52="","",IF(Fiches!AG52&lt;&gt;"Autres",Fiches!AG52,Fiches!AH52)&amp;IF(Fiches!BB52="","",IF(Fiches!BB52&lt;&gt;"Autres"," + "&amp;Fiches!BB52," + "&amp;Fiches!BC52)))</f>
        <v/>
      </c>
      <c r="D52" s="84" t="str">
        <f>IF(A52="","",IF(Fiches!BB52&lt;&gt;"","Oui","Non"))</f>
        <v/>
      </c>
      <c r="E52" s="84" t="str">
        <f>IF(Fiches!BZ52="","",(Fiches!BZ52&lt;&gt;"")+(Fiches!CG52&lt;&gt;"")+(Fiches!CN52&lt;&gt;""))</f>
        <v/>
      </c>
      <c r="F52" s="83" t="str">
        <f>IF(Fiches!BZ52="","",Fiches!BZ52&amp; " - "&amp;Fiches!CA52)</f>
        <v/>
      </c>
      <c r="G52" s="84" t="str">
        <f>IF(Fiches!BZ52="","",Fiches!CF52)</f>
        <v/>
      </c>
      <c r="H52" s="84" t="str">
        <f>IF(Fiches!BZ52="","",Fiches!CB52)</f>
        <v/>
      </c>
      <c r="I52" s="84" t="str">
        <f>IF(Fiches!BZ52="","",DAY(Fiches!CC52)&amp;"/"&amp;MONTH(Fiches!CC52))</f>
        <v/>
      </c>
      <c r="J52" s="84" t="str">
        <f>IF(Fiches!BZ52="","",DAY(Fiches!CD52)&amp;"/"&amp;MONTH(Fiches!CD52))</f>
        <v/>
      </c>
      <c r="K52" s="83" t="str">
        <f>IF(Fiches!CG52="","",Fiches!CG52 &amp; " - "&amp;Fiches!CH52)</f>
        <v/>
      </c>
      <c r="L52" s="84" t="str">
        <f>IF(Fiches!CG52="","",Fiches!CM52)</f>
        <v/>
      </c>
      <c r="M52" s="84" t="str">
        <f>IF(Fiches!CG52="","",Fiches!CI52)</f>
        <v/>
      </c>
      <c r="N52" s="84" t="str">
        <f>IF(Fiches!CG52="","",DAY(Fiches!CJ52)&amp;"/"&amp;MONTH(Fiches!CJ52))</f>
        <v/>
      </c>
      <c r="O52" s="84" t="str">
        <f>IF(Fiches!CG52="","",DAY(Fiches!CK52)&amp;"/"&amp;MONTH(Fiches!CK52))</f>
        <v/>
      </c>
    </row>
  </sheetData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workbookViewId="0">
      <selection activeCell="E4" sqref="E4:E5"/>
    </sheetView>
  </sheetViews>
  <sheetFormatPr baseColWidth="10" defaultRowHeight="12.75" x14ac:dyDescent="0.2"/>
  <cols>
    <col min="1" max="1" width="7.7109375" style="103" customWidth="1"/>
    <col min="2" max="2" width="4.140625" style="103" bestFit="1" customWidth="1"/>
    <col min="3" max="3" width="8.140625" style="103" bestFit="1" customWidth="1"/>
    <col min="4" max="4" width="7.28515625" style="103" bestFit="1" customWidth="1"/>
    <col min="5" max="5" width="6.7109375" style="103" bestFit="1" customWidth="1"/>
    <col min="6" max="6" width="21.5703125" style="103" bestFit="1" customWidth="1"/>
    <col min="7" max="7" width="13.85546875" style="103" bestFit="1" customWidth="1"/>
    <col min="8" max="8" width="3.28515625" style="103" bestFit="1" customWidth="1"/>
    <col min="9" max="9" width="49.7109375" style="103" bestFit="1" customWidth="1"/>
    <col min="10" max="10" width="38.5703125" style="103" bestFit="1" customWidth="1"/>
    <col min="11" max="11" width="8.85546875" style="103" bestFit="1" customWidth="1"/>
    <col min="12" max="16384" width="11.42578125" style="103"/>
  </cols>
  <sheetData>
    <row r="1" spans="1:12" x14ac:dyDescent="0.2">
      <c r="A1" s="247" t="s">
        <v>198</v>
      </c>
    </row>
    <row r="2" spans="1:12" x14ac:dyDescent="0.2">
      <c r="J2" s="103" t="s">
        <v>606</v>
      </c>
    </row>
    <row r="3" spans="1:12" s="153" customFormat="1" x14ac:dyDescent="0.2">
      <c r="A3" s="153" t="s">
        <v>204</v>
      </c>
      <c r="B3" s="153" t="s">
        <v>223</v>
      </c>
      <c r="C3" s="153" t="s">
        <v>262</v>
      </c>
      <c r="D3" s="153" t="s">
        <v>209</v>
      </c>
      <c r="E3" s="153" t="s">
        <v>268</v>
      </c>
      <c r="F3" s="153" t="s">
        <v>270</v>
      </c>
      <c r="G3" s="153" t="s">
        <v>272</v>
      </c>
      <c r="H3" s="153" t="s">
        <v>284</v>
      </c>
      <c r="I3" s="153" t="s">
        <v>4</v>
      </c>
      <c r="J3" s="153" t="s">
        <v>351</v>
      </c>
      <c r="K3" s="153" t="s">
        <v>758</v>
      </c>
      <c r="L3" s="153" t="s">
        <v>352</v>
      </c>
    </row>
    <row r="4" spans="1:12" ht="15" x14ac:dyDescent="0.25">
      <c r="A4" s="103" t="s">
        <v>6</v>
      </c>
      <c r="B4" s="103" t="s">
        <v>13</v>
      </c>
      <c r="C4" s="103" t="s">
        <v>264</v>
      </c>
      <c r="D4" s="103" t="s">
        <v>9</v>
      </c>
      <c r="E4" s="103" t="s">
        <v>277</v>
      </c>
      <c r="F4" s="103" t="s">
        <v>10</v>
      </c>
      <c r="G4" s="103" t="s">
        <v>279</v>
      </c>
      <c r="H4" s="103" t="s">
        <v>12</v>
      </c>
      <c r="I4" s="103" t="s">
        <v>327</v>
      </c>
      <c r="J4" t="s">
        <v>360</v>
      </c>
      <c r="K4" t="s">
        <v>649</v>
      </c>
      <c r="L4" s="103" t="s">
        <v>353</v>
      </c>
    </row>
    <row r="5" spans="1:12" ht="15" x14ac:dyDescent="0.25">
      <c r="A5" s="103" t="s">
        <v>15</v>
      </c>
      <c r="B5" s="103" t="s">
        <v>7</v>
      </c>
      <c r="C5" s="103" t="s">
        <v>265</v>
      </c>
      <c r="D5" s="103" t="s">
        <v>77</v>
      </c>
      <c r="E5" s="172" t="s">
        <v>278</v>
      </c>
      <c r="F5" s="103" t="s">
        <v>80</v>
      </c>
      <c r="G5" s="103" t="s">
        <v>280</v>
      </c>
      <c r="H5" s="103" t="s">
        <v>11</v>
      </c>
      <c r="I5" s="103" t="s">
        <v>328</v>
      </c>
      <c r="J5" t="s">
        <v>361</v>
      </c>
      <c r="K5" t="s">
        <v>650</v>
      </c>
      <c r="L5" s="103" t="s">
        <v>354</v>
      </c>
    </row>
    <row r="6" spans="1:12" ht="15" x14ac:dyDescent="0.25">
      <c r="B6" s="103" t="s">
        <v>224</v>
      </c>
      <c r="C6" s="103" t="s">
        <v>266</v>
      </c>
      <c r="F6" s="103" t="s">
        <v>81</v>
      </c>
      <c r="G6" s="103" t="s">
        <v>281</v>
      </c>
      <c r="H6" s="103" t="s">
        <v>110</v>
      </c>
      <c r="I6" s="103" t="s">
        <v>330</v>
      </c>
      <c r="J6" t="s">
        <v>362</v>
      </c>
      <c r="K6" t="s">
        <v>651</v>
      </c>
      <c r="L6" s="103" t="s">
        <v>355</v>
      </c>
    </row>
    <row r="7" spans="1:12" ht="15" x14ac:dyDescent="0.25">
      <c r="C7" s="103" t="s">
        <v>267</v>
      </c>
      <c r="F7" s="103" t="s">
        <v>82</v>
      </c>
      <c r="G7" s="103" t="s">
        <v>282</v>
      </c>
      <c r="I7" s="103" t="s">
        <v>331</v>
      </c>
      <c r="J7" t="s">
        <v>363</v>
      </c>
      <c r="K7" t="s">
        <v>652</v>
      </c>
      <c r="L7" s="103" t="s">
        <v>356</v>
      </c>
    </row>
    <row r="8" spans="1:12" ht="15" x14ac:dyDescent="0.25">
      <c r="B8" s="153" t="s">
        <v>609</v>
      </c>
      <c r="C8" s="103" t="s">
        <v>8</v>
      </c>
      <c r="F8" s="103" t="s">
        <v>20</v>
      </c>
      <c r="I8" s="103" t="s">
        <v>329</v>
      </c>
      <c r="J8" t="s">
        <v>364</v>
      </c>
      <c r="K8" t="s">
        <v>653</v>
      </c>
    </row>
    <row r="9" spans="1:12" ht="15" x14ac:dyDescent="0.25">
      <c r="B9" s="103" t="s">
        <v>13</v>
      </c>
      <c r="F9" s="103" t="s">
        <v>16</v>
      </c>
      <c r="I9" s="103" t="s">
        <v>18</v>
      </c>
      <c r="J9" t="s">
        <v>365</v>
      </c>
      <c r="K9" t="s">
        <v>654</v>
      </c>
    </row>
    <row r="10" spans="1:12" ht="15" x14ac:dyDescent="0.25">
      <c r="B10" s="103" t="s">
        <v>7</v>
      </c>
      <c r="F10" s="103" t="s">
        <v>17</v>
      </c>
      <c r="I10" s="103" t="s">
        <v>68</v>
      </c>
      <c r="J10" t="s">
        <v>366</v>
      </c>
      <c r="K10" t="s">
        <v>655</v>
      </c>
    </row>
    <row r="11" spans="1:12" ht="15" x14ac:dyDescent="0.25">
      <c r="B11" s="103" t="s">
        <v>159</v>
      </c>
      <c r="F11" s="103" t="s">
        <v>19</v>
      </c>
      <c r="I11" s="103" t="s">
        <v>69</v>
      </c>
      <c r="J11" t="s">
        <v>367</v>
      </c>
      <c r="K11" t="s">
        <v>650</v>
      </c>
    </row>
    <row r="12" spans="1:12" ht="15" x14ac:dyDescent="0.25">
      <c r="F12" s="103" t="s">
        <v>83</v>
      </c>
      <c r="J12" t="s">
        <v>368</v>
      </c>
      <c r="K12" t="s">
        <v>656</v>
      </c>
    </row>
    <row r="13" spans="1:12" ht="15" x14ac:dyDescent="0.25">
      <c r="B13" s="153" t="s">
        <v>614</v>
      </c>
      <c r="F13" s="103" t="s">
        <v>84</v>
      </c>
      <c r="J13" t="s">
        <v>369</v>
      </c>
      <c r="K13" t="s">
        <v>656</v>
      </c>
    </row>
    <row r="14" spans="1:12" ht="15" x14ac:dyDescent="0.25">
      <c r="B14" s="103" t="s">
        <v>13</v>
      </c>
      <c r="J14" t="s">
        <v>370</v>
      </c>
      <c r="K14" t="s">
        <v>657</v>
      </c>
    </row>
    <row r="15" spans="1:12" ht="15" x14ac:dyDescent="0.25">
      <c r="B15" s="103" t="s">
        <v>7</v>
      </c>
      <c r="J15" t="s">
        <v>371</v>
      </c>
      <c r="K15" t="s">
        <v>657</v>
      </c>
    </row>
    <row r="16" spans="1:12" ht="15" x14ac:dyDescent="0.25">
      <c r="B16" s="103" t="s">
        <v>615</v>
      </c>
      <c r="J16" t="s">
        <v>372</v>
      </c>
      <c r="K16" t="s">
        <v>658</v>
      </c>
    </row>
    <row r="17" spans="10:11" ht="15" x14ac:dyDescent="0.25">
      <c r="J17" t="s">
        <v>373</v>
      </c>
      <c r="K17" t="s">
        <v>650</v>
      </c>
    </row>
    <row r="18" spans="10:11" ht="15" x14ac:dyDescent="0.25">
      <c r="J18" t="s">
        <v>374</v>
      </c>
      <c r="K18" t="s">
        <v>659</v>
      </c>
    </row>
    <row r="19" spans="10:11" ht="15" x14ac:dyDescent="0.25">
      <c r="J19" t="s">
        <v>375</v>
      </c>
      <c r="K19" t="s">
        <v>660</v>
      </c>
    </row>
    <row r="20" spans="10:11" ht="15" x14ac:dyDescent="0.25">
      <c r="J20" t="s">
        <v>376</v>
      </c>
      <c r="K20" t="s">
        <v>661</v>
      </c>
    </row>
    <row r="21" spans="10:11" ht="15" x14ac:dyDescent="0.25">
      <c r="J21" t="s">
        <v>377</v>
      </c>
      <c r="K21" t="s">
        <v>662</v>
      </c>
    </row>
    <row r="22" spans="10:11" ht="15" x14ac:dyDescent="0.25">
      <c r="J22" t="s">
        <v>378</v>
      </c>
      <c r="K22" t="s">
        <v>663</v>
      </c>
    </row>
    <row r="23" spans="10:11" ht="15" x14ac:dyDescent="0.25">
      <c r="J23" t="s">
        <v>379</v>
      </c>
      <c r="K23" t="s">
        <v>664</v>
      </c>
    </row>
    <row r="24" spans="10:11" ht="15" x14ac:dyDescent="0.25">
      <c r="J24" t="s">
        <v>380</v>
      </c>
      <c r="K24" t="s">
        <v>658</v>
      </c>
    </row>
    <row r="25" spans="10:11" ht="15" x14ac:dyDescent="0.25">
      <c r="J25" t="s">
        <v>381</v>
      </c>
      <c r="K25" t="s">
        <v>665</v>
      </c>
    </row>
    <row r="26" spans="10:11" ht="15" x14ac:dyDescent="0.25">
      <c r="J26" t="s">
        <v>382</v>
      </c>
      <c r="K26" t="s">
        <v>666</v>
      </c>
    </row>
    <row r="27" spans="10:11" ht="15" x14ac:dyDescent="0.25">
      <c r="J27" t="s">
        <v>383</v>
      </c>
      <c r="K27" t="s">
        <v>667</v>
      </c>
    </row>
    <row r="28" spans="10:11" ht="15" x14ac:dyDescent="0.25">
      <c r="J28" t="s">
        <v>384</v>
      </c>
      <c r="K28" t="s">
        <v>667</v>
      </c>
    </row>
    <row r="29" spans="10:11" ht="15" x14ac:dyDescent="0.25">
      <c r="J29" t="s">
        <v>385</v>
      </c>
      <c r="K29" t="s">
        <v>666</v>
      </c>
    </row>
    <row r="30" spans="10:11" ht="15" x14ac:dyDescent="0.25">
      <c r="J30" t="s">
        <v>386</v>
      </c>
      <c r="K30" t="s">
        <v>657</v>
      </c>
    </row>
    <row r="31" spans="10:11" ht="15" x14ac:dyDescent="0.25">
      <c r="J31" t="s">
        <v>387</v>
      </c>
      <c r="K31" t="s">
        <v>668</v>
      </c>
    </row>
    <row r="32" spans="10:11" ht="15" x14ac:dyDescent="0.25">
      <c r="J32" t="s">
        <v>388</v>
      </c>
      <c r="K32" t="s">
        <v>669</v>
      </c>
    </row>
    <row r="33" spans="10:11" ht="15" x14ac:dyDescent="0.25">
      <c r="J33" t="s">
        <v>389</v>
      </c>
      <c r="K33" t="s">
        <v>670</v>
      </c>
    </row>
    <row r="34" spans="10:11" ht="15" x14ac:dyDescent="0.25">
      <c r="J34" t="s">
        <v>390</v>
      </c>
      <c r="K34" t="s">
        <v>671</v>
      </c>
    </row>
    <row r="35" spans="10:11" ht="15" x14ac:dyDescent="0.25">
      <c r="J35" t="s">
        <v>391</v>
      </c>
      <c r="K35" t="s">
        <v>657</v>
      </c>
    </row>
    <row r="36" spans="10:11" ht="15" x14ac:dyDescent="0.25">
      <c r="J36" t="s">
        <v>392</v>
      </c>
      <c r="K36" t="s">
        <v>672</v>
      </c>
    </row>
    <row r="37" spans="10:11" ht="15" x14ac:dyDescent="0.25">
      <c r="J37" t="s">
        <v>393</v>
      </c>
      <c r="K37" t="s">
        <v>673</v>
      </c>
    </row>
    <row r="38" spans="10:11" ht="15" x14ac:dyDescent="0.25">
      <c r="J38" t="s">
        <v>394</v>
      </c>
      <c r="K38" t="s">
        <v>673</v>
      </c>
    </row>
    <row r="39" spans="10:11" ht="15" x14ac:dyDescent="0.25">
      <c r="J39" t="s">
        <v>395</v>
      </c>
      <c r="K39" t="s">
        <v>674</v>
      </c>
    </row>
    <row r="40" spans="10:11" ht="15" x14ac:dyDescent="0.25">
      <c r="J40" t="s">
        <v>396</v>
      </c>
      <c r="K40" t="s">
        <v>654</v>
      </c>
    </row>
    <row r="41" spans="10:11" ht="15" x14ac:dyDescent="0.25">
      <c r="J41" t="s">
        <v>397</v>
      </c>
      <c r="K41" t="s">
        <v>675</v>
      </c>
    </row>
    <row r="42" spans="10:11" ht="15" x14ac:dyDescent="0.25">
      <c r="J42" t="s">
        <v>398</v>
      </c>
      <c r="K42" t="s">
        <v>674</v>
      </c>
    </row>
    <row r="43" spans="10:11" ht="15" x14ac:dyDescent="0.25">
      <c r="J43" t="s">
        <v>399</v>
      </c>
      <c r="K43" t="s">
        <v>676</v>
      </c>
    </row>
    <row r="44" spans="10:11" ht="15" x14ac:dyDescent="0.25">
      <c r="J44" t="s">
        <v>400</v>
      </c>
      <c r="K44" t="s">
        <v>677</v>
      </c>
    </row>
    <row r="45" spans="10:11" ht="15" x14ac:dyDescent="0.25">
      <c r="J45" t="s">
        <v>401</v>
      </c>
      <c r="K45" t="s">
        <v>678</v>
      </c>
    </row>
    <row r="46" spans="10:11" ht="15" x14ac:dyDescent="0.25">
      <c r="J46" t="s">
        <v>402</v>
      </c>
      <c r="K46" t="s">
        <v>665</v>
      </c>
    </row>
    <row r="47" spans="10:11" ht="15" x14ac:dyDescent="0.25">
      <c r="J47" t="s">
        <v>403</v>
      </c>
      <c r="K47" t="s">
        <v>679</v>
      </c>
    </row>
    <row r="48" spans="10:11" ht="15" x14ac:dyDescent="0.25">
      <c r="J48" t="s">
        <v>404</v>
      </c>
      <c r="K48" t="s">
        <v>680</v>
      </c>
    </row>
    <row r="49" spans="10:11" ht="15" x14ac:dyDescent="0.25">
      <c r="J49" t="s">
        <v>405</v>
      </c>
      <c r="K49" t="s">
        <v>681</v>
      </c>
    </row>
    <row r="50" spans="10:11" ht="15" x14ac:dyDescent="0.25">
      <c r="J50" t="s">
        <v>406</v>
      </c>
      <c r="K50" t="s">
        <v>682</v>
      </c>
    </row>
    <row r="51" spans="10:11" ht="15" x14ac:dyDescent="0.25">
      <c r="J51" t="s">
        <v>407</v>
      </c>
      <c r="K51" t="s">
        <v>683</v>
      </c>
    </row>
    <row r="52" spans="10:11" ht="15" x14ac:dyDescent="0.25">
      <c r="J52" t="s">
        <v>408</v>
      </c>
      <c r="K52" t="s">
        <v>684</v>
      </c>
    </row>
    <row r="53" spans="10:11" ht="15" x14ac:dyDescent="0.25">
      <c r="J53" t="s">
        <v>409</v>
      </c>
      <c r="K53" t="s">
        <v>685</v>
      </c>
    </row>
    <row r="54" spans="10:11" ht="15" x14ac:dyDescent="0.25">
      <c r="J54" t="s">
        <v>410</v>
      </c>
      <c r="K54" t="s">
        <v>686</v>
      </c>
    </row>
    <row r="55" spans="10:11" ht="15" x14ac:dyDescent="0.25">
      <c r="J55" t="s">
        <v>411</v>
      </c>
      <c r="K55" t="s">
        <v>687</v>
      </c>
    </row>
    <row r="56" spans="10:11" ht="15" x14ac:dyDescent="0.25">
      <c r="J56" t="s">
        <v>412</v>
      </c>
      <c r="K56" t="s">
        <v>688</v>
      </c>
    </row>
    <row r="57" spans="10:11" ht="15" x14ac:dyDescent="0.25">
      <c r="J57" t="s">
        <v>413</v>
      </c>
      <c r="K57" t="s">
        <v>689</v>
      </c>
    </row>
    <row r="58" spans="10:11" ht="15" x14ac:dyDescent="0.25">
      <c r="J58" t="s">
        <v>414</v>
      </c>
      <c r="K58" t="s">
        <v>690</v>
      </c>
    </row>
    <row r="59" spans="10:11" ht="15" x14ac:dyDescent="0.25">
      <c r="J59" t="s">
        <v>415</v>
      </c>
      <c r="K59" t="s">
        <v>691</v>
      </c>
    </row>
    <row r="60" spans="10:11" ht="15" x14ac:dyDescent="0.25">
      <c r="J60" t="s">
        <v>416</v>
      </c>
      <c r="K60" t="s">
        <v>658</v>
      </c>
    </row>
    <row r="61" spans="10:11" ht="15" x14ac:dyDescent="0.25">
      <c r="J61" t="s">
        <v>417</v>
      </c>
      <c r="K61" t="s">
        <v>692</v>
      </c>
    </row>
    <row r="62" spans="10:11" ht="15" x14ac:dyDescent="0.25">
      <c r="J62" t="s">
        <v>418</v>
      </c>
      <c r="K62" t="s">
        <v>692</v>
      </c>
    </row>
    <row r="63" spans="10:11" ht="15" x14ac:dyDescent="0.25">
      <c r="J63" t="s">
        <v>419</v>
      </c>
      <c r="K63" t="s">
        <v>680</v>
      </c>
    </row>
    <row r="64" spans="10:11" ht="15" x14ac:dyDescent="0.25">
      <c r="J64" t="s">
        <v>420</v>
      </c>
      <c r="K64" t="s">
        <v>657</v>
      </c>
    </row>
    <row r="65" spans="10:11" ht="15" x14ac:dyDescent="0.25">
      <c r="J65" t="s">
        <v>421</v>
      </c>
      <c r="K65" t="s">
        <v>693</v>
      </c>
    </row>
    <row r="66" spans="10:11" ht="15" x14ac:dyDescent="0.25">
      <c r="J66" t="s">
        <v>422</v>
      </c>
      <c r="K66" t="s">
        <v>694</v>
      </c>
    </row>
    <row r="67" spans="10:11" ht="15" x14ac:dyDescent="0.25">
      <c r="J67" t="s">
        <v>423</v>
      </c>
      <c r="K67" t="s">
        <v>695</v>
      </c>
    </row>
    <row r="68" spans="10:11" ht="15" x14ac:dyDescent="0.25">
      <c r="J68" t="s">
        <v>424</v>
      </c>
      <c r="K68" t="s">
        <v>696</v>
      </c>
    </row>
    <row r="69" spans="10:11" ht="15" x14ac:dyDescent="0.25">
      <c r="J69" t="s">
        <v>425</v>
      </c>
      <c r="K69" t="s">
        <v>697</v>
      </c>
    </row>
    <row r="70" spans="10:11" ht="15" x14ac:dyDescent="0.25">
      <c r="J70" t="s">
        <v>426</v>
      </c>
      <c r="K70" t="s">
        <v>698</v>
      </c>
    </row>
    <row r="71" spans="10:11" ht="15" x14ac:dyDescent="0.25">
      <c r="J71" t="s">
        <v>427</v>
      </c>
      <c r="K71" t="s">
        <v>699</v>
      </c>
    </row>
    <row r="72" spans="10:11" ht="15" x14ac:dyDescent="0.25">
      <c r="J72" t="s">
        <v>428</v>
      </c>
      <c r="K72" t="s">
        <v>699</v>
      </c>
    </row>
    <row r="73" spans="10:11" ht="15" x14ac:dyDescent="0.25">
      <c r="J73" t="s">
        <v>429</v>
      </c>
      <c r="K73" t="s">
        <v>668</v>
      </c>
    </row>
    <row r="74" spans="10:11" ht="15" x14ac:dyDescent="0.25">
      <c r="J74" t="s">
        <v>430</v>
      </c>
      <c r="K74" t="s">
        <v>700</v>
      </c>
    </row>
    <row r="75" spans="10:11" ht="15" x14ac:dyDescent="0.25">
      <c r="J75" t="s">
        <v>431</v>
      </c>
      <c r="K75" t="s">
        <v>696</v>
      </c>
    </row>
    <row r="76" spans="10:11" ht="15" x14ac:dyDescent="0.25">
      <c r="J76" t="s">
        <v>432</v>
      </c>
      <c r="K76" t="s">
        <v>701</v>
      </c>
    </row>
    <row r="77" spans="10:11" ht="15" x14ac:dyDescent="0.25">
      <c r="J77" t="s">
        <v>433</v>
      </c>
      <c r="K77" t="s">
        <v>702</v>
      </c>
    </row>
    <row r="78" spans="10:11" ht="15" x14ac:dyDescent="0.25">
      <c r="J78" t="s">
        <v>434</v>
      </c>
      <c r="K78" t="s">
        <v>655</v>
      </c>
    </row>
    <row r="79" spans="10:11" ht="15" x14ac:dyDescent="0.25">
      <c r="J79" t="s">
        <v>435</v>
      </c>
      <c r="K79" t="s">
        <v>703</v>
      </c>
    </row>
    <row r="80" spans="10:11" ht="15" x14ac:dyDescent="0.25">
      <c r="J80" t="s">
        <v>436</v>
      </c>
      <c r="K80" t="s">
        <v>704</v>
      </c>
    </row>
    <row r="81" spans="10:11" ht="15" x14ac:dyDescent="0.25">
      <c r="J81" t="s">
        <v>437</v>
      </c>
      <c r="K81" t="s">
        <v>705</v>
      </c>
    </row>
    <row r="82" spans="10:11" ht="15" x14ac:dyDescent="0.25">
      <c r="J82" t="s">
        <v>438</v>
      </c>
      <c r="K82" t="s">
        <v>706</v>
      </c>
    </row>
    <row r="83" spans="10:11" ht="15" x14ac:dyDescent="0.25">
      <c r="J83" t="s">
        <v>439</v>
      </c>
      <c r="K83" t="s">
        <v>706</v>
      </c>
    </row>
    <row r="84" spans="10:11" ht="15" x14ac:dyDescent="0.25">
      <c r="J84" t="s">
        <v>440</v>
      </c>
      <c r="K84" t="s">
        <v>706</v>
      </c>
    </row>
    <row r="85" spans="10:11" ht="15" x14ac:dyDescent="0.25">
      <c r="J85" t="s">
        <v>441</v>
      </c>
      <c r="K85" t="s">
        <v>706</v>
      </c>
    </row>
    <row r="86" spans="10:11" ht="15" x14ac:dyDescent="0.25">
      <c r="J86" t="s">
        <v>442</v>
      </c>
      <c r="K86" t="s">
        <v>706</v>
      </c>
    </row>
    <row r="87" spans="10:11" ht="15" x14ac:dyDescent="0.25">
      <c r="J87" t="s">
        <v>443</v>
      </c>
      <c r="K87" t="s">
        <v>706</v>
      </c>
    </row>
    <row r="88" spans="10:11" ht="15" x14ac:dyDescent="0.25">
      <c r="J88" t="s">
        <v>444</v>
      </c>
      <c r="K88" t="s">
        <v>662</v>
      </c>
    </row>
    <row r="89" spans="10:11" ht="15" x14ac:dyDescent="0.25">
      <c r="J89" t="s">
        <v>445</v>
      </c>
      <c r="K89" t="s">
        <v>649</v>
      </c>
    </row>
    <row r="90" spans="10:11" ht="15" x14ac:dyDescent="0.25">
      <c r="J90" t="s">
        <v>446</v>
      </c>
      <c r="K90" t="s">
        <v>707</v>
      </c>
    </row>
    <row r="91" spans="10:11" ht="15" x14ac:dyDescent="0.25">
      <c r="J91" t="s">
        <v>447</v>
      </c>
      <c r="K91" t="s">
        <v>707</v>
      </c>
    </row>
    <row r="92" spans="10:11" ht="15" x14ac:dyDescent="0.25">
      <c r="J92" t="s">
        <v>448</v>
      </c>
      <c r="K92" t="s">
        <v>708</v>
      </c>
    </row>
    <row r="93" spans="10:11" ht="15" x14ac:dyDescent="0.25">
      <c r="J93" t="s">
        <v>449</v>
      </c>
      <c r="K93" t="s">
        <v>649</v>
      </c>
    </row>
    <row r="94" spans="10:11" ht="15" x14ac:dyDescent="0.25">
      <c r="J94" t="s">
        <v>450</v>
      </c>
      <c r="K94" t="s">
        <v>649</v>
      </c>
    </row>
    <row r="95" spans="10:11" ht="15" x14ac:dyDescent="0.25">
      <c r="J95" t="s">
        <v>451</v>
      </c>
      <c r="K95" t="s">
        <v>649</v>
      </c>
    </row>
    <row r="96" spans="10:11" ht="15" x14ac:dyDescent="0.25">
      <c r="J96" t="s">
        <v>452</v>
      </c>
      <c r="K96" t="s">
        <v>649</v>
      </c>
    </row>
    <row r="97" spans="10:11" ht="15" x14ac:dyDescent="0.25">
      <c r="J97" t="s">
        <v>453</v>
      </c>
      <c r="K97" t="s">
        <v>703</v>
      </c>
    </row>
    <row r="98" spans="10:11" ht="15" x14ac:dyDescent="0.25">
      <c r="J98" t="s">
        <v>454</v>
      </c>
      <c r="K98" t="s">
        <v>709</v>
      </c>
    </row>
    <row r="99" spans="10:11" ht="15" x14ac:dyDescent="0.25">
      <c r="J99" t="s">
        <v>455</v>
      </c>
      <c r="K99" t="s">
        <v>668</v>
      </c>
    </row>
    <row r="100" spans="10:11" ht="15" x14ac:dyDescent="0.25">
      <c r="J100" t="s">
        <v>456</v>
      </c>
      <c r="K100" t="s">
        <v>670</v>
      </c>
    </row>
    <row r="101" spans="10:11" ht="15" x14ac:dyDescent="0.25">
      <c r="J101" t="s">
        <v>457</v>
      </c>
      <c r="K101" t="s">
        <v>705</v>
      </c>
    </row>
    <row r="102" spans="10:11" ht="15" x14ac:dyDescent="0.25">
      <c r="J102" t="s">
        <v>458</v>
      </c>
      <c r="K102" t="s">
        <v>710</v>
      </c>
    </row>
    <row r="103" spans="10:11" ht="15" x14ac:dyDescent="0.25">
      <c r="J103" t="s">
        <v>459</v>
      </c>
      <c r="K103" t="s">
        <v>669</v>
      </c>
    </row>
    <row r="104" spans="10:11" ht="15" x14ac:dyDescent="0.25">
      <c r="J104" t="s">
        <v>460</v>
      </c>
      <c r="K104" t="s">
        <v>661</v>
      </c>
    </row>
    <row r="105" spans="10:11" ht="15" x14ac:dyDescent="0.25">
      <c r="J105" t="s">
        <v>461</v>
      </c>
      <c r="K105" t="s">
        <v>664</v>
      </c>
    </row>
    <row r="106" spans="10:11" ht="15" x14ac:dyDescent="0.25">
      <c r="J106" t="s">
        <v>462</v>
      </c>
      <c r="K106" t="s">
        <v>686</v>
      </c>
    </row>
    <row r="107" spans="10:11" ht="15" x14ac:dyDescent="0.25">
      <c r="J107" t="s">
        <v>463</v>
      </c>
      <c r="K107" t="s">
        <v>686</v>
      </c>
    </row>
    <row r="108" spans="10:11" ht="15" x14ac:dyDescent="0.25">
      <c r="J108" t="s">
        <v>464</v>
      </c>
      <c r="K108" t="s">
        <v>711</v>
      </c>
    </row>
    <row r="109" spans="10:11" ht="15" x14ac:dyDescent="0.25">
      <c r="J109" t="s">
        <v>465</v>
      </c>
      <c r="K109" t="s">
        <v>711</v>
      </c>
    </row>
    <row r="110" spans="10:11" ht="15" x14ac:dyDescent="0.25">
      <c r="J110" t="s">
        <v>466</v>
      </c>
      <c r="K110" t="s">
        <v>651</v>
      </c>
    </row>
    <row r="111" spans="10:11" ht="15" x14ac:dyDescent="0.25">
      <c r="J111" t="s">
        <v>467</v>
      </c>
      <c r="K111" t="s">
        <v>650</v>
      </c>
    </row>
    <row r="112" spans="10:11" ht="15" x14ac:dyDescent="0.25">
      <c r="J112" t="s">
        <v>468</v>
      </c>
      <c r="K112" t="s">
        <v>712</v>
      </c>
    </row>
    <row r="113" spans="10:11" ht="15" x14ac:dyDescent="0.25">
      <c r="J113" t="s">
        <v>469</v>
      </c>
      <c r="K113" t="s">
        <v>712</v>
      </c>
    </row>
    <row r="114" spans="10:11" ht="15" x14ac:dyDescent="0.25">
      <c r="J114" t="s">
        <v>470</v>
      </c>
      <c r="K114" t="s">
        <v>713</v>
      </c>
    </row>
    <row r="115" spans="10:11" ht="15" x14ac:dyDescent="0.25">
      <c r="J115" t="s">
        <v>471</v>
      </c>
      <c r="K115" t="s">
        <v>713</v>
      </c>
    </row>
    <row r="116" spans="10:11" ht="15" x14ac:dyDescent="0.25">
      <c r="J116" t="s">
        <v>472</v>
      </c>
      <c r="K116" t="s">
        <v>706</v>
      </c>
    </row>
    <row r="117" spans="10:11" ht="15" x14ac:dyDescent="0.25">
      <c r="J117" t="s">
        <v>473</v>
      </c>
      <c r="K117" t="s">
        <v>714</v>
      </c>
    </row>
    <row r="118" spans="10:11" ht="15" x14ac:dyDescent="0.25">
      <c r="J118" t="s">
        <v>474</v>
      </c>
      <c r="K118" t="s">
        <v>714</v>
      </c>
    </row>
    <row r="119" spans="10:11" ht="15" x14ac:dyDescent="0.25">
      <c r="J119" t="s">
        <v>475</v>
      </c>
      <c r="K119" t="s">
        <v>654</v>
      </c>
    </row>
    <row r="120" spans="10:11" ht="15" x14ac:dyDescent="0.25">
      <c r="J120" t="s">
        <v>476</v>
      </c>
      <c r="K120" t="s">
        <v>715</v>
      </c>
    </row>
    <row r="121" spans="10:11" ht="15" x14ac:dyDescent="0.25">
      <c r="J121" t="s">
        <v>477</v>
      </c>
      <c r="K121" t="s">
        <v>708</v>
      </c>
    </row>
    <row r="122" spans="10:11" ht="15" x14ac:dyDescent="0.25">
      <c r="J122" t="s">
        <v>478</v>
      </c>
      <c r="K122" t="s">
        <v>700</v>
      </c>
    </row>
    <row r="123" spans="10:11" ht="15" x14ac:dyDescent="0.25">
      <c r="J123" t="s">
        <v>479</v>
      </c>
      <c r="K123" t="s">
        <v>716</v>
      </c>
    </row>
    <row r="124" spans="10:11" ht="15" x14ac:dyDescent="0.25">
      <c r="J124" t="s">
        <v>480</v>
      </c>
      <c r="K124" t="s">
        <v>717</v>
      </c>
    </row>
    <row r="125" spans="10:11" ht="15" x14ac:dyDescent="0.25">
      <c r="J125" t="s">
        <v>481</v>
      </c>
      <c r="K125" t="s">
        <v>718</v>
      </c>
    </row>
    <row r="126" spans="10:11" ht="15" x14ac:dyDescent="0.25">
      <c r="J126" t="s">
        <v>482</v>
      </c>
      <c r="K126" t="s">
        <v>719</v>
      </c>
    </row>
    <row r="127" spans="10:11" ht="15" x14ac:dyDescent="0.25">
      <c r="J127" t="s">
        <v>483</v>
      </c>
      <c r="K127" t="s">
        <v>719</v>
      </c>
    </row>
    <row r="128" spans="10:11" ht="15" x14ac:dyDescent="0.25">
      <c r="J128" t="s">
        <v>484</v>
      </c>
      <c r="K128" t="s">
        <v>674</v>
      </c>
    </row>
    <row r="129" spans="10:11" ht="15" x14ac:dyDescent="0.25">
      <c r="J129" t="s">
        <v>485</v>
      </c>
      <c r="K129" t="s">
        <v>720</v>
      </c>
    </row>
    <row r="130" spans="10:11" ht="15" x14ac:dyDescent="0.25">
      <c r="J130" t="s">
        <v>486</v>
      </c>
      <c r="K130" t="s">
        <v>721</v>
      </c>
    </row>
    <row r="131" spans="10:11" ht="15" x14ac:dyDescent="0.25">
      <c r="J131" t="s">
        <v>487</v>
      </c>
      <c r="K131" t="s">
        <v>697</v>
      </c>
    </row>
    <row r="132" spans="10:11" ht="15" x14ac:dyDescent="0.25">
      <c r="J132" t="s">
        <v>488</v>
      </c>
      <c r="K132" t="s">
        <v>722</v>
      </c>
    </row>
    <row r="133" spans="10:11" ht="15" x14ac:dyDescent="0.25">
      <c r="J133" t="s">
        <v>489</v>
      </c>
      <c r="K133" t="s">
        <v>723</v>
      </c>
    </row>
    <row r="134" spans="10:11" ht="15" x14ac:dyDescent="0.25">
      <c r="J134" t="s">
        <v>490</v>
      </c>
      <c r="K134" t="s">
        <v>723</v>
      </c>
    </row>
    <row r="135" spans="10:11" ht="15" x14ac:dyDescent="0.25">
      <c r="J135" t="s">
        <v>491</v>
      </c>
      <c r="K135" t="s">
        <v>724</v>
      </c>
    </row>
    <row r="136" spans="10:11" ht="15" x14ac:dyDescent="0.25">
      <c r="J136" t="s">
        <v>492</v>
      </c>
      <c r="K136" t="s">
        <v>702</v>
      </c>
    </row>
    <row r="137" spans="10:11" ht="15" x14ac:dyDescent="0.25">
      <c r="J137" t="s">
        <v>493</v>
      </c>
      <c r="K137" t="s">
        <v>702</v>
      </c>
    </row>
    <row r="138" spans="10:11" ht="15" x14ac:dyDescent="0.25">
      <c r="J138" t="s">
        <v>494</v>
      </c>
      <c r="K138" t="s">
        <v>725</v>
      </c>
    </row>
    <row r="139" spans="10:11" ht="15" x14ac:dyDescent="0.25">
      <c r="J139" t="s">
        <v>495</v>
      </c>
      <c r="K139" t="s">
        <v>688</v>
      </c>
    </row>
    <row r="140" spans="10:11" ht="15" x14ac:dyDescent="0.25">
      <c r="J140" t="s">
        <v>496</v>
      </c>
      <c r="K140" t="s">
        <v>726</v>
      </c>
    </row>
    <row r="141" spans="10:11" ht="15" x14ac:dyDescent="0.25">
      <c r="J141" t="s">
        <v>497</v>
      </c>
      <c r="K141" t="s">
        <v>726</v>
      </c>
    </row>
    <row r="142" spans="10:11" ht="15" x14ac:dyDescent="0.25">
      <c r="J142" t="s">
        <v>498</v>
      </c>
      <c r="K142" t="s">
        <v>727</v>
      </c>
    </row>
    <row r="143" spans="10:11" ht="15" x14ac:dyDescent="0.25">
      <c r="J143" t="s">
        <v>499</v>
      </c>
      <c r="K143" t="s">
        <v>728</v>
      </c>
    </row>
    <row r="144" spans="10:11" ht="15" x14ac:dyDescent="0.25">
      <c r="J144" t="s">
        <v>500</v>
      </c>
      <c r="K144" t="s">
        <v>728</v>
      </c>
    </row>
    <row r="145" spans="10:11" ht="15" x14ac:dyDescent="0.25">
      <c r="J145" t="s">
        <v>501</v>
      </c>
      <c r="K145" t="s">
        <v>710</v>
      </c>
    </row>
    <row r="146" spans="10:11" ht="15" x14ac:dyDescent="0.25">
      <c r="J146" t="s">
        <v>502</v>
      </c>
      <c r="K146" t="s">
        <v>729</v>
      </c>
    </row>
    <row r="147" spans="10:11" ht="15" x14ac:dyDescent="0.25">
      <c r="J147" t="s">
        <v>503</v>
      </c>
      <c r="K147" t="s">
        <v>730</v>
      </c>
    </row>
    <row r="148" spans="10:11" ht="15" x14ac:dyDescent="0.25">
      <c r="J148" t="s">
        <v>504</v>
      </c>
      <c r="K148" t="s">
        <v>712</v>
      </c>
    </row>
    <row r="149" spans="10:11" ht="15" x14ac:dyDescent="0.25">
      <c r="J149" t="s">
        <v>505</v>
      </c>
      <c r="K149" t="s">
        <v>731</v>
      </c>
    </row>
    <row r="150" spans="10:11" ht="15" x14ac:dyDescent="0.25">
      <c r="J150" t="s">
        <v>506</v>
      </c>
      <c r="K150" t="s">
        <v>727</v>
      </c>
    </row>
    <row r="151" spans="10:11" ht="15" x14ac:dyDescent="0.25">
      <c r="J151" t="s">
        <v>507</v>
      </c>
      <c r="K151" t="s">
        <v>732</v>
      </c>
    </row>
    <row r="152" spans="10:11" ht="15" x14ac:dyDescent="0.25">
      <c r="J152" t="s">
        <v>508</v>
      </c>
      <c r="K152" t="s">
        <v>694</v>
      </c>
    </row>
    <row r="153" spans="10:11" ht="15" x14ac:dyDescent="0.25">
      <c r="J153" t="s">
        <v>509</v>
      </c>
      <c r="K153" t="s">
        <v>694</v>
      </c>
    </row>
    <row r="154" spans="10:11" ht="15" x14ac:dyDescent="0.25">
      <c r="J154" t="s">
        <v>510</v>
      </c>
      <c r="K154" t="s">
        <v>711</v>
      </c>
    </row>
    <row r="155" spans="10:11" ht="15" x14ac:dyDescent="0.25">
      <c r="J155" t="s">
        <v>511</v>
      </c>
      <c r="K155" t="s">
        <v>731</v>
      </c>
    </row>
    <row r="156" spans="10:11" ht="15" x14ac:dyDescent="0.25">
      <c r="J156" t="s">
        <v>512</v>
      </c>
      <c r="K156" t="s">
        <v>718</v>
      </c>
    </row>
    <row r="157" spans="10:11" ht="15" x14ac:dyDescent="0.25">
      <c r="J157" t="s">
        <v>513</v>
      </c>
      <c r="K157" t="s">
        <v>703</v>
      </c>
    </row>
    <row r="158" spans="10:11" ht="15" x14ac:dyDescent="0.25">
      <c r="J158" t="s">
        <v>514</v>
      </c>
      <c r="K158" t="s">
        <v>730</v>
      </c>
    </row>
    <row r="159" spans="10:11" ht="15" x14ac:dyDescent="0.25">
      <c r="J159" t="s">
        <v>515</v>
      </c>
      <c r="K159" t="s">
        <v>727</v>
      </c>
    </row>
    <row r="160" spans="10:11" ht="15" x14ac:dyDescent="0.25">
      <c r="J160" t="s">
        <v>516</v>
      </c>
      <c r="K160" t="s">
        <v>694</v>
      </c>
    </row>
    <row r="161" spans="10:11" ht="15" x14ac:dyDescent="0.25">
      <c r="J161" t="s">
        <v>517</v>
      </c>
      <c r="K161" t="s">
        <v>733</v>
      </c>
    </row>
    <row r="162" spans="10:11" ht="15" x14ac:dyDescent="0.25">
      <c r="J162" t="s">
        <v>518</v>
      </c>
      <c r="K162" t="s">
        <v>734</v>
      </c>
    </row>
    <row r="163" spans="10:11" ht="15" x14ac:dyDescent="0.25">
      <c r="J163" t="s">
        <v>519</v>
      </c>
      <c r="K163" t="s">
        <v>712</v>
      </c>
    </row>
    <row r="164" spans="10:11" ht="15" x14ac:dyDescent="0.25">
      <c r="J164" t="s">
        <v>520</v>
      </c>
      <c r="K164" t="s">
        <v>735</v>
      </c>
    </row>
    <row r="165" spans="10:11" ht="15" x14ac:dyDescent="0.25">
      <c r="J165" t="s">
        <v>521</v>
      </c>
      <c r="K165" t="s">
        <v>735</v>
      </c>
    </row>
    <row r="166" spans="10:11" ht="15" x14ac:dyDescent="0.25">
      <c r="J166" t="s">
        <v>522</v>
      </c>
      <c r="K166" t="s">
        <v>736</v>
      </c>
    </row>
    <row r="167" spans="10:11" ht="15" x14ac:dyDescent="0.25">
      <c r="J167" t="s">
        <v>523</v>
      </c>
      <c r="K167" t="s">
        <v>732</v>
      </c>
    </row>
    <row r="168" spans="10:11" ht="15" x14ac:dyDescent="0.25">
      <c r="J168" t="s">
        <v>524</v>
      </c>
      <c r="K168" t="s">
        <v>732</v>
      </c>
    </row>
    <row r="169" spans="10:11" ht="15" x14ac:dyDescent="0.25">
      <c r="J169" t="s">
        <v>525</v>
      </c>
      <c r="K169" t="s">
        <v>675</v>
      </c>
    </row>
    <row r="170" spans="10:11" ht="15" x14ac:dyDescent="0.25">
      <c r="J170" t="s">
        <v>526</v>
      </c>
      <c r="K170" t="s">
        <v>737</v>
      </c>
    </row>
    <row r="171" spans="10:11" ht="15" x14ac:dyDescent="0.25">
      <c r="J171" t="s">
        <v>527</v>
      </c>
      <c r="K171" t="s">
        <v>698</v>
      </c>
    </row>
    <row r="172" spans="10:11" ht="15" x14ac:dyDescent="0.25">
      <c r="J172" t="s">
        <v>528</v>
      </c>
      <c r="K172" t="s">
        <v>683</v>
      </c>
    </row>
    <row r="173" spans="10:11" ht="15" x14ac:dyDescent="0.25">
      <c r="J173" t="s">
        <v>529</v>
      </c>
      <c r="K173" t="s">
        <v>738</v>
      </c>
    </row>
    <row r="174" spans="10:11" ht="15" x14ac:dyDescent="0.25">
      <c r="J174" t="s">
        <v>530</v>
      </c>
      <c r="K174" t="s">
        <v>679</v>
      </c>
    </row>
    <row r="175" spans="10:11" ht="15" x14ac:dyDescent="0.25">
      <c r="J175" t="s">
        <v>531</v>
      </c>
      <c r="K175" t="s">
        <v>672</v>
      </c>
    </row>
    <row r="176" spans="10:11" ht="15" x14ac:dyDescent="0.25">
      <c r="J176" t="s">
        <v>532</v>
      </c>
      <c r="K176" t="s">
        <v>739</v>
      </c>
    </row>
    <row r="177" spans="10:11" ht="15" x14ac:dyDescent="0.25">
      <c r="J177" t="s">
        <v>533</v>
      </c>
      <c r="K177" t="s">
        <v>740</v>
      </c>
    </row>
    <row r="178" spans="10:11" ht="15" x14ac:dyDescent="0.25">
      <c r="J178" t="s">
        <v>534</v>
      </c>
      <c r="K178" t="s">
        <v>740</v>
      </c>
    </row>
    <row r="179" spans="10:11" ht="15" x14ac:dyDescent="0.25">
      <c r="J179" t="s">
        <v>535</v>
      </c>
      <c r="K179" t="s">
        <v>671</v>
      </c>
    </row>
    <row r="180" spans="10:11" ht="15" x14ac:dyDescent="0.25">
      <c r="J180" t="s">
        <v>536</v>
      </c>
      <c r="K180" t="s">
        <v>737</v>
      </c>
    </row>
    <row r="181" spans="10:11" ht="15" x14ac:dyDescent="0.25">
      <c r="J181" t="s">
        <v>537</v>
      </c>
      <c r="K181" t="s">
        <v>728</v>
      </c>
    </row>
    <row r="182" spans="10:11" ht="15" x14ac:dyDescent="0.25">
      <c r="J182" t="s">
        <v>538</v>
      </c>
      <c r="K182" t="s">
        <v>741</v>
      </c>
    </row>
    <row r="183" spans="10:11" ht="15" x14ac:dyDescent="0.25">
      <c r="J183" t="s">
        <v>539</v>
      </c>
      <c r="K183" t="s">
        <v>742</v>
      </c>
    </row>
    <row r="184" spans="10:11" ht="15" x14ac:dyDescent="0.25">
      <c r="J184" t="s">
        <v>540</v>
      </c>
      <c r="K184" t="s">
        <v>652</v>
      </c>
    </row>
    <row r="185" spans="10:11" ht="15" x14ac:dyDescent="0.25">
      <c r="J185" t="s">
        <v>541</v>
      </c>
      <c r="K185" t="s">
        <v>743</v>
      </c>
    </row>
    <row r="186" spans="10:11" ht="15" x14ac:dyDescent="0.25">
      <c r="J186" t="s">
        <v>542</v>
      </c>
      <c r="K186" t="s">
        <v>744</v>
      </c>
    </row>
    <row r="187" spans="10:11" ht="15" x14ac:dyDescent="0.25">
      <c r="J187" t="s">
        <v>543</v>
      </c>
      <c r="K187" t="s">
        <v>736</v>
      </c>
    </row>
    <row r="188" spans="10:11" ht="15" x14ac:dyDescent="0.25">
      <c r="J188" t="s">
        <v>544</v>
      </c>
      <c r="K188" t="s">
        <v>745</v>
      </c>
    </row>
    <row r="189" spans="10:11" ht="15" x14ac:dyDescent="0.25">
      <c r="J189" t="s">
        <v>545</v>
      </c>
      <c r="K189" t="s">
        <v>745</v>
      </c>
    </row>
    <row r="190" spans="10:11" ht="15" x14ac:dyDescent="0.25">
      <c r="J190" t="s">
        <v>546</v>
      </c>
      <c r="K190" t="s">
        <v>743</v>
      </c>
    </row>
    <row r="191" spans="10:11" ht="15" x14ac:dyDescent="0.25">
      <c r="J191" t="s">
        <v>547</v>
      </c>
      <c r="K191" t="s">
        <v>663</v>
      </c>
    </row>
    <row r="192" spans="10:11" ht="15" x14ac:dyDescent="0.25">
      <c r="J192" t="s">
        <v>548</v>
      </c>
      <c r="K192" t="s">
        <v>746</v>
      </c>
    </row>
    <row r="193" spans="10:11" ht="15" x14ac:dyDescent="0.25">
      <c r="J193" t="s">
        <v>549</v>
      </c>
      <c r="K193" t="s">
        <v>746</v>
      </c>
    </row>
    <row r="194" spans="10:11" ht="15" x14ac:dyDescent="0.25">
      <c r="J194" t="s">
        <v>550</v>
      </c>
      <c r="K194" t="s">
        <v>747</v>
      </c>
    </row>
    <row r="195" spans="10:11" ht="15" x14ac:dyDescent="0.25">
      <c r="J195" t="s">
        <v>551</v>
      </c>
      <c r="K195" t="s">
        <v>748</v>
      </c>
    </row>
    <row r="196" spans="10:11" ht="15" x14ac:dyDescent="0.25">
      <c r="J196" t="s">
        <v>552</v>
      </c>
      <c r="K196" t="s">
        <v>748</v>
      </c>
    </row>
    <row r="197" spans="10:11" ht="15" x14ac:dyDescent="0.25">
      <c r="J197" t="s">
        <v>553</v>
      </c>
      <c r="K197" t="s">
        <v>747</v>
      </c>
    </row>
    <row r="198" spans="10:11" ht="15" x14ac:dyDescent="0.25">
      <c r="J198" t="s">
        <v>554</v>
      </c>
      <c r="K198" t="s">
        <v>746</v>
      </c>
    </row>
    <row r="199" spans="10:11" ht="15" x14ac:dyDescent="0.25">
      <c r="J199" t="s">
        <v>555</v>
      </c>
      <c r="K199" t="s">
        <v>716</v>
      </c>
    </row>
    <row r="200" spans="10:11" ht="15" x14ac:dyDescent="0.25">
      <c r="J200" t="s">
        <v>556</v>
      </c>
      <c r="K200" t="s">
        <v>690</v>
      </c>
    </row>
    <row r="201" spans="10:11" ht="15" x14ac:dyDescent="0.25">
      <c r="J201" t="s">
        <v>557</v>
      </c>
      <c r="K201" t="s">
        <v>749</v>
      </c>
    </row>
    <row r="202" spans="10:11" ht="15" x14ac:dyDescent="0.25">
      <c r="J202" t="s">
        <v>558</v>
      </c>
      <c r="K202" t="s">
        <v>693</v>
      </c>
    </row>
    <row r="203" spans="10:11" ht="15" x14ac:dyDescent="0.25">
      <c r="J203" t="s">
        <v>559</v>
      </c>
      <c r="K203" t="s">
        <v>693</v>
      </c>
    </row>
    <row r="204" spans="10:11" ht="15" x14ac:dyDescent="0.25">
      <c r="J204" t="s">
        <v>560</v>
      </c>
      <c r="K204" t="s">
        <v>744</v>
      </c>
    </row>
    <row r="205" spans="10:11" ht="15" x14ac:dyDescent="0.25">
      <c r="J205" t="s">
        <v>561</v>
      </c>
      <c r="K205" t="s">
        <v>750</v>
      </c>
    </row>
    <row r="206" spans="10:11" ht="15" x14ac:dyDescent="0.25">
      <c r="J206" t="s">
        <v>562</v>
      </c>
      <c r="K206" t="s">
        <v>706</v>
      </c>
    </row>
    <row r="207" spans="10:11" ht="15" x14ac:dyDescent="0.25">
      <c r="J207" t="s">
        <v>563</v>
      </c>
      <c r="K207" t="s">
        <v>749</v>
      </c>
    </row>
    <row r="208" spans="10:11" ht="15" x14ac:dyDescent="0.25">
      <c r="J208" t="s">
        <v>564</v>
      </c>
      <c r="K208" t="s">
        <v>717</v>
      </c>
    </row>
    <row r="209" spans="10:11" ht="15" x14ac:dyDescent="0.25">
      <c r="J209" t="s">
        <v>565</v>
      </c>
      <c r="K209" t="s">
        <v>751</v>
      </c>
    </row>
    <row r="210" spans="10:11" ht="15" x14ac:dyDescent="0.25">
      <c r="J210" t="s">
        <v>566</v>
      </c>
      <c r="K210" t="s">
        <v>693</v>
      </c>
    </row>
    <row r="211" spans="10:11" ht="15" x14ac:dyDescent="0.25">
      <c r="J211" t="s">
        <v>567</v>
      </c>
      <c r="K211" t="s">
        <v>653</v>
      </c>
    </row>
    <row r="212" spans="10:11" ht="15" x14ac:dyDescent="0.25">
      <c r="J212" t="s">
        <v>568</v>
      </c>
      <c r="K212" t="s">
        <v>739</v>
      </c>
    </row>
    <row r="213" spans="10:11" ht="15" x14ac:dyDescent="0.25">
      <c r="J213" t="s">
        <v>569</v>
      </c>
      <c r="K213" t="s">
        <v>681</v>
      </c>
    </row>
    <row r="214" spans="10:11" ht="15" x14ac:dyDescent="0.25">
      <c r="J214" t="s">
        <v>570</v>
      </c>
      <c r="K214" t="s">
        <v>752</v>
      </c>
    </row>
    <row r="215" spans="10:11" ht="15" x14ac:dyDescent="0.25">
      <c r="J215" t="s">
        <v>571</v>
      </c>
      <c r="K215" t="s">
        <v>722</v>
      </c>
    </row>
    <row r="216" spans="10:11" ht="15" x14ac:dyDescent="0.25">
      <c r="J216" t="s">
        <v>572</v>
      </c>
      <c r="K216" t="s">
        <v>742</v>
      </c>
    </row>
    <row r="217" spans="10:11" ht="15" x14ac:dyDescent="0.25">
      <c r="J217" t="s">
        <v>573</v>
      </c>
      <c r="K217" t="s">
        <v>750</v>
      </c>
    </row>
    <row r="218" spans="10:11" ht="15" x14ac:dyDescent="0.25">
      <c r="J218" t="s">
        <v>574</v>
      </c>
      <c r="K218" t="s">
        <v>752</v>
      </c>
    </row>
    <row r="219" spans="10:11" ht="15" x14ac:dyDescent="0.25">
      <c r="J219" t="s">
        <v>575</v>
      </c>
      <c r="K219" t="s">
        <v>720</v>
      </c>
    </row>
    <row r="220" spans="10:11" ht="15" x14ac:dyDescent="0.25">
      <c r="J220" t="s">
        <v>576</v>
      </c>
      <c r="K220" t="s">
        <v>734</v>
      </c>
    </row>
    <row r="221" spans="10:11" ht="15" x14ac:dyDescent="0.25">
      <c r="J221" t="s">
        <v>577</v>
      </c>
      <c r="K221" t="s">
        <v>721</v>
      </c>
    </row>
    <row r="222" spans="10:11" ht="15" x14ac:dyDescent="0.25">
      <c r="J222" t="s">
        <v>578</v>
      </c>
      <c r="K222" t="s">
        <v>725</v>
      </c>
    </row>
    <row r="223" spans="10:11" ht="15" x14ac:dyDescent="0.25">
      <c r="J223" t="s">
        <v>579</v>
      </c>
      <c r="K223" t="s">
        <v>681</v>
      </c>
    </row>
    <row r="224" spans="10:11" ht="15" x14ac:dyDescent="0.25">
      <c r="J224" t="s">
        <v>580</v>
      </c>
      <c r="K224" t="s">
        <v>753</v>
      </c>
    </row>
    <row r="225" spans="10:11" ht="15" x14ac:dyDescent="0.25">
      <c r="J225" t="s">
        <v>581</v>
      </c>
      <c r="K225" t="s">
        <v>753</v>
      </c>
    </row>
    <row r="226" spans="10:11" ht="15" x14ac:dyDescent="0.25">
      <c r="J226" t="s">
        <v>582</v>
      </c>
      <c r="K226" t="s">
        <v>738</v>
      </c>
    </row>
    <row r="227" spans="10:11" ht="15" x14ac:dyDescent="0.25">
      <c r="J227" t="s">
        <v>583</v>
      </c>
      <c r="K227" t="s">
        <v>754</v>
      </c>
    </row>
    <row r="228" spans="10:11" ht="15" x14ac:dyDescent="0.25">
      <c r="J228" t="s">
        <v>584</v>
      </c>
      <c r="K228" t="s">
        <v>695</v>
      </c>
    </row>
    <row r="229" spans="10:11" ht="15" x14ac:dyDescent="0.25">
      <c r="J229" t="s">
        <v>585</v>
      </c>
      <c r="K229" t="s">
        <v>754</v>
      </c>
    </row>
    <row r="230" spans="10:11" ht="15" x14ac:dyDescent="0.25">
      <c r="J230" t="s">
        <v>586</v>
      </c>
      <c r="K230" t="s">
        <v>715</v>
      </c>
    </row>
    <row r="231" spans="10:11" ht="15" x14ac:dyDescent="0.25">
      <c r="J231" t="s">
        <v>587</v>
      </c>
      <c r="K231" t="s">
        <v>755</v>
      </c>
    </row>
    <row r="232" spans="10:11" ht="15" x14ac:dyDescent="0.25">
      <c r="J232" t="s">
        <v>588</v>
      </c>
      <c r="K232" t="s">
        <v>733</v>
      </c>
    </row>
    <row r="233" spans="10:11" ht="15" x14ac:dyDescent="0.25">
      <c r="J233" t="s">
        <v>589</v>
      </c>
      <c r="K233" t="s">
        <v>706</v>
      </c>
    </row>
    <row r="234" spans="10:11" ht="15" x14ac:dyDescent="0.25">
      <c r="J234" t="s">
        <v>590</v>
      </c>
      <c r="K234" t="s">
        <v>690</v>
      </c>
    </row>
    <row r="235" spans="10:11" ht="15" x14ac:dyDescent="0.25">
      <c r="J235" t="s">
        <v>591</v>
      </c>
      <c r="K235" t="s">
        <v>669</v>
      </c>
    </row>
    <row r="236" spans="10:11" ht="15" x14ac:dyDescent="0.25">
      <c r="J236" t="s">
        <v>592</v>
      </c>
      <c r="K236" t="s">
        <v>668</v>
      </c>
    </row>
    <row r="237" spans="10:11" ht="15" x14ac:dyDescent="0.25">
      <c r="J237" t="s">
        <v>593</v>
      </c>
      <c r="K237" t="s">
        <v>660</v>
      </c>
    </row>
    <row r="238" spans="10:11" ht="15" x14ac:dyDescent="0.25">
      <c r="J238" t="s">
        <v>594</v>
      </c>
      <c r="K238" t="s">
        <v>692</v>
      </c>
    </row>
    <row r="239" spans="10:11" ht="15" x14ac:dyDescent="0.25">
      <c r="J239" t="s">
        <v>595</v>
      </c>
      <c r="K239" t="s">
        <v>711</v>
      </c>
    </row>
    <row r="240" spans="10:11" ht="15" x14ac:dyDescent="0.25">
      <c r="J240" t="s">
        <v>596</v>
      </c>
      <c r="K240" t="s">
        <v>756</v>
      </c>
    </row>
    <row r="241" spans="10:11" ht="15" x14ac:dyDescent="0.25">
      <c r="J241" t="s">
        <v>597</v>
      </c>
      <c r="K241" t="s">
        <v>757</v>
      </c>
    </row>
    <row r="242" spans="10:11" ht="15" x14ac:dyDescent="0.25">
      <c r="J242" t="s">
        <v>598</v>
      </c>
      <c r="K242" t="s">
        <v>757</v>
      </c>
    </row>
    <row r="243" spans="10:11" ht="15" x14ac:dyDescent="0.25">
      <c r="J243" t="s">
        <v>599</v>
      </c>
      <c r="K243" t="s">
        <v>687</v>
      </c>
    </row>
    <row r="244" spans="10:11" ht="15" x14ac:dyDescent="0.25">
      <c r="J244" t="s">
        <v>600</v>
      </c>
      <c r="K244" t="s">
        <v>694</v>
      </c>
    </row>
    <row r="245" spans="10:11" ht="15" x14ac:dyDescent="0.25">
      <c r="J245" t="s">
        <v>601</v>
      </c>
      <c r="K245" t="s">
        <v>689</v>
      </c>
    </row>
    <row r="246" spans="10:11" ht="15" x14ac:dyDescent="0.25">
      <c r="J246" t="s">
        <v>602</v>
      </c>
      <c r="K246" t="s">
        <v>685</v>
      </c>
    </row>
    <row r="247" spans="10:11" ht="15" x14ac:dyDescent="0.25">
      <c r="J247" t="s">
        <v>603</v>
      </c>
      <c r="K247" t="s">
        <v>691</v>
      </c>
    </row>
    <row r="248" spans="10:11" ht="15" x14ac:dyDescent="0.25">
      <c r="J248" t="s">
        <v>604</v>
      </c>
      <c r="K248" t="s">
        <v>667</v>
      </c>
    </row>
    <row r="249" spans="10:11" ht="15" x14ac:dyDescent="0.25">
      <c r="J249" t="s">
        <v>605</v>
      </c>
      <c r="K249" t="s">
        <v>724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R118"/>
  <sheetViews>
    <sheetView zoomScale="85" zoomScaleNormal="85" workbookViewId="0"/>
  </sheetViews>
  <sheetFormatPr baseColWidth="10" defaultRowHeight="15" x14ac:dyDescent="0.25"/>
  <cols>
    <col min="1" max="1" width="3.5703125" customWidth="1"/>
    <col min="2" max="2" width="11.42578125" style="4"/>
    <col min="3" max="3" width="5.5703125" customWidth="1"/>
    <col min="4" max="4" width="5" bestFit="1" customWidth="1"/>
    <col min="5" max="5" width="4.42578125" bestFit="1" customWidth="1"/>
    <col min="6" max="6" width="5.28515625" customWidth="1"/>
    <col min="7" max="9" width="5.5703125" customWidth="1"/>
    <col min="10" max="18" width="5.140625" customWidth="1"/>
  </cols>
  <sheetData>
    <row r="1" spans="2:18" x14ac:dyDescent="0.25">
      <c r="B1" s="3"/>
      <c r="N1" s="40"/>
      <c r="O1" s="130" t="s">
        <v>198</v>
      </c>
      <c r="P1" s="28"/>
      <c r="Q1" s="28"/>
      <c r="R1" s="41"/>
    </row>
    <row r="2" spans="2:18" x14ac:dyDescent="0.25">
      <c r="B2" s="3"/>
    </row>
    <row r="3" spans="2:18" x14ac:dyDescent="0.25">
      <c r="B3" s="5" t="s">
        <v>33</v>
      </c>
    </row>
    <row r="4" spans="2:18" x14ac:dyDescent="0.25">
      <c r="D4" s="26" t="s">
        <v>34</v>
      </c>
      <c r="E4" s="26" t="s">
        <v>34</v>
      </c>
      <c r="F4" s="1"/>
    </row>
    <row r="5" spans="2:18" x14ac:dyDescent="0.25">
      <c r="B5" s="4" t="s">
        <v>37</v>
      </c>
      <c r="C5" s="2">
        <f>DCOUNT(Fiches,1,D4:E5)</f>
        <v>0</v>
      </c>
      <c r="D5" s="26" t="s">
        <v>35</v>
      </c>
      <c r="E5" s="26" t="s">
        <v>36</v>
      </c>
    </row>
    <row r="6" spans="2:18" x14ac:dyDescent="0.25">
      <c r="C6" s="2"/>
      <c r="D6" s="26" t="s">
        <v>34</v>
      </c>
      <c r="E6" s="26" t="s">
        <v>34</v>
      </c>
    </row>
    <row r="7" spans="2:18" x14ac:dyDescent="0.25">
      <c r="B7" s="34" t="s">
        <v>230</v>
      </c>
      <c r="C7" s="2">
        <f>DCOUNT(Fiches,1,D6:E7)</f>
        <v>0</v>
      </c>
      <c r="D7" s="26" t="s">
        <v>236</v>
      </c>
      <c r="E7" s="26" t="s">
        <v>237</v>
      </c>
      <c r="F7" s="26" t="s">
        <v>34</v>
      </c>
      <c r="G7" s="26" t="s">
        <v>34</v>
      </c>
    </row>
    <row r="8" spans="2:18" x14ac:dyDescent="0.25">
      <c r="B8" s="34" t="s">
        <v>231</v>
      </c>
      <c r="C8" s="2">
        <f>DCOUNT(Fiches,1,F7:G8)</f>
        <v>0</v>
      </c>
      <c r="D8" s="26" t="s">
        <v>34</v>
      </c>
      <c r="E8" s="26" t="s">
        <v>34</v>
      </c>
      <c r="F8" s="26" t="s">
        <v>238</v>
      </c>
      <c r="G8" s="26" t="s">
        <v>239</v>
      </c>
    </row>
    <row r="9" spans="2:18" x14ac:dyDescent="0.25">
      <c r="B9" s="34" t="s">
        <v>232</v>
      </c>
      <c r="C9" s="2">
        <f>DCOUNT(Fiches,1,D8:E9)</f>
        <v>0</v>
      </c>
      <c r="D9" s="26" t="s">
        <v>240</v>
      </c>
      <c r="E9" s="26" t="s">
        <v>241</v>
      </c>
      <c r="F9" s="26" t="s">
        <v>34</v>
      </c>
      <c r="G9" s="26" t="s">
        <v>34</v>
      </c>
    </row>
    <row r="10" spans="2:18" x14ac:dyDescent="0.25">
      <c r="B10" s="34" t="s">
        <v>233</v>
      </c>
      <c r="C10" s="2">
        <f>DCOUNT(Fiches,1,F9:G10)</f>
        <v>0</v>
      </c>
      <c r="D10" s="26" t="s">
        <v>34</v>
      </c>
      <c r="E10" s="26" t="s">
        <v>34</v>
      </c>
      <c r="F10" s="26" t="s">
        <v>35</v>
      </c>
      <c r="G10" s="26" t="s">
        <v>36</v>
      </c>
    </row>
    <row r="11" spans="2:18" x14ac:dyDescent="0.25">
      <c r="B11" s="34" t="s">
        <v>234</v>
      </c>
      <c r="C11" s="2">
        <f>DCOUNT(Fiches,1,D10:E11)</f>
        <v>0</v>
      </c>
      <c r="D11" s="26" t="s">
        <v>48</v>
      </c>
      <c r="E11" s="26" t="s">
        <v>242</v>
      </c>
      <c r="F11" s="26" t="s">
        <v>34</v>
      </c>
    </row>
    <row r="12" spans="2:18" x14ac:dyDescent="0.25">
      <c r="B12" s="155" t="s">
        <v>235</v>
      </c>
      <c r="C12" s="2">
        <f>DCOUNT(Fiches,1,F11:F12)</f>
        <v>0</v>
      </c>
      <c r="D12" s="11"/>
      <c r="E12" s="11"/>
      <c r="F12" s="26" t="s">
        <v>243</v>
      </c>
    </row>
    <row r="13" spans="2:18" ht="15.75" thickBot="1" x14ac:dyDescent="0.3">
      <c r="C13" s="2"/>
    </row>
    <row r="14" spans="2:18" ht="15.75" thickBot="1" x14ac:dyDescent="0.3">
      <c r="B14" s="4" t="s">
        <v>38</v>
      </c>
      <c r="D14" s="18" t="s">
        <v>34</v>
      </c>
      <c r="E14" s="19" t="s">
        <v>34</v>
      </c>
      <c r="F14" s="20" t="s">
        <v>41</v>
      </c>
    </row>
    <row r="15" spans="2:18" ht="15.75" thickBot="1" x14ac:dyDescent="0.3">
      <c r="B15" s="4">
        <v>0</v>
      </c>
      <c r="C15" s="2">
        <f>DCOUNT(Fiches,1,D14:F15)</f>
        <v>0</v>
      </c>
      <c r="D15" s="21" t="s">
        <v>35</v>
      </c>
      <c r="E15" s="22" t="s">
        <v>36</v>
      </c>
      <c r="F15" s="23">
        <f>B15</f>
        <v>0</v>
      </c>
      <c r="G15" s="18" t="s">
        <v>34</v>
      </c>
      <c r="H15" s="19" t="s">
        <v>34</v>
      </c>
      <c r="I15" s="20" t="s">
        <v>41</v>
      </c>
    </row>
    <row r="16" spans="2:18" ht="15.75" thickBot="1" x14ac:dyDescent="0.3">
      <c r="B16" s="25">
        <v>1</v>
      </c>
      <c r="C16" s="2">
        <f>DCOUNT(Fiches,1,G15:I16)</f>
        <v>0</v>
      </c>
      <c r="G16" s="21" t="s">
        <v>35</v>
      </c>
      <c r="H16" s="22" t="s">
        <v>36</v>
      </c>
      <c r="I16" s="23">
        <f>B16</f>
        <v>1</v>
      </c>
      <c r="J16" s="18" t="s">
        <v>34</v>
      </c>
      <c r="K16" s="19" t="s">
        <v>34</v>
      </c>
      <c r="L16" s="20" t="s">
        <v>41</v>
      </c>
    </row>
    <row r="17" spans="2:12" ht="15.75" thickBot="1" x14ac:dyDescent="0.3">
      <c r="B17" s="4">
        <v>2</v>
      </c>
      <c r="C17" s="2">
        <f>DCOUNT(Fiches,1,J16:L17)</f>
        <v>0</v>
      </c>
      <c r="D17" s="18" t="s">
        <v>34</v>
      </c>
      <c r="E17" s="19" t="s">
        <v>34</v>
      </c>
      <c r="F17" s="20" t="s">
        <v>41</v>
      </c>
      <c r="J17" s="21" t="s">
        <v>35</v>
      </c>
      <c r="K17" s="22" t="s">
        <v>36</v>
      </c>
      <c r="L17" s="23">
        <f>B17</f>
        <v>2</v>
      </c>
    </row>
    <row r="18" spans="2:12" ht="15.75" thickBot="1" x14ac:dyDescent="0.3">
      <c r="B18" s="25">
        <v>3</v>
      </c>
      <c r="C18" s="2">
        <f>DCOUNT(Fiches,1,D17:F18)</f>
        <v>0</v>
      </c>
      <c r="D18" s="21" t="s">
        <v>35</v>
      </c>
      <c r="E18" s="22" t="s">
        <v>36</v>
      </c>
      <c r="F18" s="23">
        <f>B18</f>
        <v>3</v>
      </c>
      <c r="G18" s="18" t="s">
        <v>34</v>
      </c>
      <c r="H18" s="19" t="s">
        <v>34</v>
      </c>
      <c r="I18" s="20" t="s">
        <v>41</v>
      </c>
    </row>
    <row r="19" spans="2:12" ht="15.75" thickBot="1" x14ac:dyDescent="0.3">
      <c r="B19" s="4">
        <v>4</v>
      </c>
      <c r="C19" s="2">
        <f>DCOUNT(Fiches,1,G18:I19)</f>
        <v>0</v>
      </c>
      <c r="G19" s="21" t="s">
        <v>35</v>
      </c>
      <c r="H19" s="22" t="s">
        <v>36</v>
      </c>
      <c r="I19" s="24">
        <f>B19</f>
        <v>4</v>
      </c>
      <c r="J19" s="18" t="s">
        <v>34</v>
      </c>
      <c r="K19" s="19" t="s">
        <v>34</v>
      </c>
      <c r="L19" s="20" t="s">
        <v>41</v>
      </c>
    </row>
    <row r="20" spans="2:12" ht="15.75" thickBot="1" x14ac:dyDescent="0.3">
      <c r="B20" s="4">
        <v>5</v>
      </c>
      <c r="C20" s="2">
        <f>DCOUNT(Fiches,1,J19:L20)</f>
        <v>0</v>
      </c>
      <c r="J20" s="21" t="s">
        <v>35</v>
      </c>
      <c r="K20" s="22" t="s">
        <v>36</v>
      </c>
      <c r="L20" s="23">
        <f>B20</f>
        <v>5</v>
      </c>
    </row>
    <row r="21" spans="2:12" x14ac:dyDescent="0.25">
      <c r="B21"/>
    </row>
    <row r="23" spans="2:12" ht="15.75" thickBot="1" x14ac:dyDescent="0.3">
      <c r="B23" s="3" t="s">
        <v>47</v>
      </c>
    </row>
    <row r="24" spans="2:12" x14ac:dyDescent="0.25">
      <c r="D24" s="18" t="s">
        <v>34</v>
      </c>
      <c r="E24" s="19" t="s">
        <v>34</v>
      </c>
      <c r="F24" s="20" t="s">
        <v>41</v>
      </c>
    </row>
    <row r="25" spans="2:12" x14ac:dyDescent="0.25">
      <c r="C25" s="2">
        <f>DCOUNT(Fiches,1,D24:F26)</f>
        <v>0</v>
      </c>
      <c r="D25" s="30" t="s">
        <v>35</v>
      </c>
      <c r="E25" s="26" t="s">
        <v>36</v>
      </c>
      <c r="F25" s="31" t="s">
        <v>39</v>
      </c>
    </row>
    <row r="26" spans="2:12" ht="15.75" thickBot="1" x14ac:dyDescent="0.3">
      <c r="D26" s="21" t="s">
        <v>48</v>
      </c>
      <c r="E26" s="22"/>
      <c r="F26" s="23"/>
    </row>
    <row r="28" spans="2:12" x14ac:dyDescent="0.25">
      <c r="B28" s="5" t="s">
        <v>186</v>
      </c>
      <c r="E28" s="26" t="s">
        <v>34</v>
      </c>
      <c r="F28" s="26" t="s">
        <v>34</v>
      </c>
      <c r="G28" s="26" t="s">
        <v>41</v>
      </c>
      <c r="H28" s="26" t="s">
        <v>0</v>
      </c>
      <c r="I28" s="26" t="s">
        <v>247</v>
      </c>
      <c r="J28" s="26" t="s">
        <v>52</v>
      </c>
      <c r="K28" s="26" t="s">
        <v>622</v>
      </c>
    </row>
    <row r="29" spans="2:12" x14ac:dyDescent="0.25">
      <c r="B29" s="4" t="s">
        <v>193</v>
      </c>
      <c r="C29" s="2">
        <f>DCOUNT(Fiches,1,E28:K34)</f>
        <v>0</v>
      </c>
      <c r="E29" s="26" t="s">
        <v>35</v>
      </c>
      <c r="F29" s="26" t="s">
        <v>36</v>
      </c>
      <c r="G29" s="26" t="s">
        <v>39</v>
      </c>
      <c r="H29" s="26"/>
      <c r="I29" s="26"/>
      <c r="J29" s="26"/>
      <c r="K29" s="26"/>
    </row>
    <row r="30" spans="2:12" x14ac:dyDescent="0.25">
      <c r="B30" s="44" t="s">
        <v>187</v>
      </c>
      <c r="E30" s="26" t="s">
        <v>48</v>
      </c>
      <c r="F30" s="26"/>
      <c r="G30" s="26"/>
      <c r="H30" s="26"/>
      <c r="I30" s="26"/>
      <c r="J30" s="26"/>
      <c r="K30" s="26"/>
    </row>
    <row r="31" spans="2:12" x14ac:dyDescent="0.25">
      <c r="B31" s="44" t="s">
        <v>188</v>
      </c>
      <c r="E31" s="26"/>
      <c r="F31" s="26"/>
      <c r="G31" s="26"/>
      <c r="H31" s="26">
        <v>1</v>
      </c>
      <c r="I31" s="26"/>
      <c r="J31" s="26"/>
      <c r="K31" s="26"/>
    </row>
    <row r="32" spans="2:12" x14ac:dyDescent="0.25">
      <c r="B32" s="44" t="s">
        <v>189</v>
      </c>
      <c r="E32" s="26"/>
      <c r="F32" s="26"/>
      <c r="G32" s="26"/>
      <c r="H32" s="26"/>
      <c r="I32" s="26">
        <v>1</v>
      </c>
      <c r="J32" s="26"/>
      <c r="K32" s="26"/>
    </row>
    <row r="33" spans="2:15" x14ac:dyDescent="0.25">
      <c r="B33" s="4" t="s">
        <v>190</v>
      </c>
      <c r="E33" s="26"/>
      <c r="F33" s="26"/>
      <c r="G33" s="26"/>
      <c r="H33" s="26"/>
      <c r="I33" s="26"/>
      <c r="J33" s="26" t="s">
        <v>192</v>
      </c>
      <c r="K33" s="26"/>
    </row>
    <row r="34" spans="2:15" x14ac:dyDescent="0.25">
      <c r="B34" s="4" t="s">
        <v>191</v>
      </c>
      <c r="E34" s="26"/>
      <c r="F34" s="26"/>
      <c r="G34" s="26"/>
      <c r="H34" s="26"/>
      <c r="I34" s="26"/>
      <c r="J34" s="26"/>
      <c r="K34" s="26" t="s">
        <v>15</v>
      </c>
    </row>
    <row r="36" spans="2:15" x14ac:dyDescent="0.25">
      <c r="B36" s="5"/>
    </row>
    <row r="37" spans="2:15" x14ac:dyDescent="0.25">
      <c r="B37" s="6" t="s">
        <v>89</v>
      </c>
    </row>
    <row r="39" spans="2:15" x14ac:dyDescent="0.25">
      <c r="C39" s="54" t="s">
        <v>275</v>
      </c>
      <c r="D39" s="54" t="s">
        <v>301</v>
      </c>
      <c r="E39" s="54" t="s">
        <v>275</v>
      </c>
      <c r="F39" s="54" t="s">
        <v>301</v>
      </c>
      <c r="G39" s="54" t="s">
        <v>275</v>
      </c>
      <c r="H39" s="54" t="s">
        <v>301</v>
      </c>
      <c r="I39" s="54" t="s">
        <v>275</v>
      </c>
      <c r="J39" s="54" t="s">
        <v>301</v>
      </c>
    </row>
    <row r="40" spans="2:15" x14ac:dyDescent="0.25">
      <c r="C40" s="54" t="str">
        <f>B60</f>
        <v>Escherichia coli</v>
      </c>
      <c r="D40" s="54" t="s">
        <v>279</v>
      </c>
      <c r="E40" s="54" t="str">
        <f>B60</f>
        <v>Escherichia coli</v>
      </c>
      <c r="F40" s="54" t="s">
        <v>280</v>
      </c>
      <c r="G40" s="54" t="str">
        <f>B60</f>
        <v>Escherichia coli</v>
      </c>
      <c r="H40" s="54" t="s">
        <v>281</v>
      </c>
      <c r="I40" s="54" t="str">
        <f>B60</f>
        <v>Escherichia coli</v>
      </c>
      <c r="J40" s="54" t="s">
        <v>282</v>
      </c>
    </row>
    <row r="41" spans="2:15" x14ac:dyDescent="0.25">
      <c r="B41" s="53"/>
      <c r="C41" s="54" t="s">
        <v>275</v>
      </c>
      <c r="D41" s="54" t="s">
        <v>301</v>
      </c>
      <c r="E41" s="54" t="s">
        <v>275</v>
      </c>
      <c r="F41" s="54" t="s">
        <v>301</v>
      </c>
      <c r="G41" s="54" t="s">
        <v>275</v>
      </c>
      <c r="H41" s="54" t="s">
        <v>301</v>
      </c>
      <c r="I41" s="54" t="s">
        <v>275</v>
      </c>
      <c r="J41" s="54" t="s">
        <v>301</v>
      </c>
      <c r="O41" s="103" t="s">
        <v>279</v>
      </c>
    </row>
    <row r="42" spans="2:15" x14ac:dyDescent="0.25">
      <c r="C42" s="54" t="str">
        <f>B61</f>
        <v>Proteus mirabilis</v>
      </c>
      <c r="D42" s="54" t="s">
        <v>279</v>
      </c>
      <c r="E42" s="54" t="str">
        <f>B61</f>
        <v>Proteus mirabilis</v>
      </c>
      <c r="F42" s="54" t="s">
        <v>280</v>
      </c>
      <c r="G42" s="54" t="str">
        <f>B61</f>
        <v>Proteus mirabilis</v>
      </c>
      <c r="H42" s="54" t="s">
        <v>281</v>
      </c>
      <c r="I42" s="54" t="str">
        <f>B61</f>
        <v>Proteus mirabilis</v>
      </c>
      <c r="J42" s="54" t="s">
        <v>282</v>
      </c>
      <c r="O42" s="103" t="s">
        <v>280</v>
      </c>
    </row>
    <row r="43" spans="2:15" x14ac:dyDescent="0.25">
      <c r="C43" s="54" t="s">
        <v>275</v>
      </c>
      <c r="D43" s="54" t="s">
        <v>301</v>
      </c>
      <c r="E43" s="54" t="s">
        <v>275</v>
      </c>
      <c r="F43" s="54" t="s">
        <v>301</v>
      </c>
      <c r="G43" s="54" t="s">
        <v>275</v>
      </c>
      <c r="H43" s="54" t="s">
        <v>301</v>
      </c>
      <c r="I43" s="54" t="s">
        <v>275</v>
      </c>
      <c r="J43" s="54" t="s">
        <v>301</v>
      </c>
      <c r="O43" s="103" t="s">
        <v>281</v>
      </c>
    </row>
    <row r="44" spans="2:15" x14ac:dyDescent="0.25">
      <c r="C44" s="54" t="str">
        <f>B62</f>
        <v>Enterococcus faecalis</v>
      </c>
      <c r="D44" s="54" t="s">
        <v>279</v>
      </c>
      <c r="E44" s="54" t="str">
        <f>B62</f>
        <v>Enterococcus faecalis</v>
      </c>
      <c r="F44" s="54" t="s">
        <v>280</v>
      </c>
      <c r="G44" s="54" t="str">
        <f>B62</f>
        <v>Enterococcus faecalis</v>
      </c>
      <c r="H44" s="54" t="s">
        <v>281</v>
      </c>
      <c r="I44" s="54" t="str">
        <f>B62</f>
        <v>Enterococcus faecalis</v>
      </c>
      <c r="J44" s="54" t="s">
        <v>282</v>
      </c>
      <c r="O44" s="103" t="s">
        <v>282</v>
      </c>
    </row>
    <row r="45" spans="2:15" x14ac:dyDescent="0.25">
      <c r="C45" s="54" t="s">
        <v>275</v>
      </c>
      <c r="D45" s="54" t="s">
        <v>301</v>
      </c>
      <c r="E45" s="54" t="s">
        <v>275</v>
      </c>
      <c r="F45" s="54" t="s">
        <v>301</v>
      </c>
      <c r="G45" s="54" t="s">
        <v>275</v>
      </c>
      <c r="H45" s="54" t="s">
        <v>301</v>
      </c>
      <c r="I45" s="54" t="s">
        <v>275</v>
      </c>
      <c r="J45" s="54" t="s">
        <v>301</v>
      </c>
    </row>
    <row r="46" spans="2:15" x14ac:dyDescent="0.25">
      <c r="C46" s="54" t="str">
        <f>B63</f>
        <v>Klebsiella pneumoniae</v>
      </c>
      <c r="D46" s="54" t="s">
        <v>279</v>
      </c>
      <c r="E46" s="54" t="str">
        <f>B63</f>
        <v>Klebsiella pneumoniae</v>
      </c>
      <c r="F46" s="54" t="s">
        <v>280</v>
      </c>
      <c r="G46" s="54" t="str">
        <f>B63</f>
        <v>Klebsiella pneumoniae</v>
      </c>
      <c r="H46" s="54" t="s">
        <v>281</v>
      </c>
      <c r="I46" s="54" t="str">
        <f>B63</f>
        <v>Klebsiella pneumoniae</v>
      </c>
      <c r="J46" s="54" t="s">
        <v>282</v>
      </c>
    </row>
    <row r="47" spans="2:15" x14ac:dyDescent="0.25">
      <c r="C47" s="54" t="s">
        <v>275</v>
      </c>
      <c r="D47" s="54" t="s">
        <v>301</v>
      </c>
      <c r="E47" s="54" t="s">
        <v>275</v>
      </c>
      <c r="F47" s="54" t="s">
        <v>301</v>
      </c>
      <c r="G47" s="54" t="s">
        <v>275</v>
      </c>
      <c r="H47" s="54" t="s">
        <v>301</v>
      </c>
      <c r="I47" s="54" t="s">
        <v>275</v>
      </c>
      <c r="J47" s="54" t="s">
        <v>301</v>
      </c>
    </row>
    <row r="48" spans="2:15" x14ac:dyDescent="0.25">
      <c r="C48" s="54" t="str">
        <f>B64</f>
        <v>Staphylococcus aureus</v>
      </c>
      <c r="D48" s="54" t="s">
        <v>279</v>
      </c>
      <c r="E48" s="54" t="str">
        <f>B64</f>
        <v>Staphylococcus aureus</v>
      </c>
      <c r="F48" s="54" t="s">
        <v>280</v>
      </c>
      <c r="G48" s="54" t="str">
        <f>B64</f>
        <v>Staphylococcus aureus</v>
      </c>
      <c r="H48" s="54" t="s">
        <v>281</v>
      </c>
      <c r="I48" s="54" t="str">
        <f>B64</f>
        <v>Staphylococcus aureus</v>
      </c>
      <c r="J48" s="54" t="s">
        <v>282</v>
      </c>
    </row>
    <row r="49" spans="2:10" x14ac:dyDescent="0.25">
      <c r="C49" s="54" t="s">
        <v>275</v>
      </c>
      <c r="D49" s="54" t="s">
        <v>301</v>
      </c>
      <c r="E49" s="54" t="s">
        <v>275</v>
      </c>
      <c r="F49" s="54" t="s">
        <v>301</v>
      </c>
      <c r="G49" s="54" t="s">
        <v>275</v>
      </c>
      <c r="H49" s="54" t="s">
        <v>301</v>
      </c>
      <c r="I49" s="54" t="s">
        <v>275</v>
      </c>
      <c r="J49" s="54" t="s">
        <v>301</v>
      </c>
    </row>
    <row r="50" spans="2:10" x14ac:dyDescent="0.25">
      <c r="C50" s="54" t="str">
        <f>B65</f>
        <v>Enterobacter cloacae</v>
      </c>
      <c r="D50" s="54" t="s">
        <v>279</v>
      </c>
      <c r="E50" s="54" t="str">
        <f>B65</f>
        <v>Enterobacter cloacae</v>
      </c>
      <c r="F50" s="54" t="s">
        <v>280</v>
      </c>
      <c r="G50" s="54" t="str">
        <f>B65</f>
        <v>Enterobacter cloacae</v>
      </c>
      <c r="H50" s="54" t="s">
        <v>281</v>
      </c>
      <c r="I50" s="54" t="str">
        <f>B65</f>
        <v>Enterobacter cloacae</v>
      </c>
      <c r="J50" s="54" t="s">
        <v>282</v>
      </c>
    </row>
    <row r="51" spans="2:10" x14ac:dyDescent="0.25">
      <c r="C51" s="54" t="s">
        <v>275</v>
      </c>
      <c r="D51" s="54" t="s">
        <v>301</v>
      </c>
      <c r="E51" s="54" t="s">
        <v>275</v>
      </c>
      <c r="F51" s="54" t="s">
        <v>301</v>
      </c>
      <c r="G51" s="54" t="s">
        <v>275</v>
      </c>
      <c r="H51" s="54" t="s">
        <v>301</v>
      </c>
      <c r="I51" s="54" t="s">
        <v>275</v>
      </c>
      <c r="J51" s="54" t="s">
        <v>301</v>
      </c>
    </row>
    <row r="52" spans="2:10" x14ac:dyDescent="0.25">
      <c r="C52" s="54" t="str">
        <f>B66</f>
        <v>Pseudomonas aeruginosa</v>
      </c>
      <c r="D52" s="54" t="s">
        <v>279</v>
      </c>
      <c r="E52" s="54" t="str">
        <f>B66</f>
        <v>Pseudomonas aeruginosa</v>
      </c>
      <c r="F52" s="54" t="s">
        <v>280</v>
      </c>
      <c r="G52" s="54" t="str">
        <f>B66</f>
        <v>Pseudomonas aeruginosa</v>
      </c>
      <c r="H52" s="54" t="s">
        <v>281</v>
      </c>
      <c r="I52" s="54" t="str">
        <f>B66</f>
        <v>Pseudomonas aeruginosa</v>
      </c>
      <c r="J52" s="54" t="s">
        <v>282</v>
      </c>
    </row>
    <row r="53" spans="2:10" x14ac:dyDescent="0.25">
      <c r="C53" s="54" t="s">
        <v>275</v>
      </c>
      <c r="D53" s="54" t="s">
        <v>301</v>
      </c>
      <c r="E53" s="54" t="s">
        <v>275</v>
      </c>
      <c r="F53" s="54" t="s">
        <v>301</v>
      </c>
      <c r="G53" s="54" t="s">
        <v>275</v>
      </c>
      <c r="H53" s="54" t="s">
        <v>301</v>
      </c>
      <c r="I53" s="54" t="s">
        <v>275</v>
      </c>
      <c r="J53" s="54" t="s">
        <v>301</v>
      </c>
    </row>
    <row r="54" spans="2:10" x14ac:dyDescent="0.25">
      <c r="C54" s="54" t="str">
        <f>B67</f>
        <v>Klebsiella oxytoca</v>
      </c>
      <c r="D54" s="54" t="s">
        <v>279</v>
      </c>
      <c r="E54" s="54" t="str">
        <f>B67</f>
        <v>Klebsiella oxytoca</v>
      </c>
      <c r="F54" s="54" t="s">
        <v>280</v>
      </c>
      <c r="G54" s="54" t="str">
        <f>B67</f>
        <v>Klebsiella oxytoca</v>
      </c>
      <c r="H54" s="54" t="s">
        <v>281</v>
      </c>
      <c r="I54" s="54" t="str">
        <f>B67</f>
        <v>Klebsiella oxytoca</v>
      </c>
      <c r="J54" s="54" t="s">
        <v>282</v>
      </c>
    </row>
    <row r="55" spans="2:10" x14ac:dyDescent="0.25">
      <c r="C55" s="54" t="s">
        <v>275</v>
      </c>
      <c r="D55" s="54" t="s">
        <v>301</v>
      </c>
      <c r="E55" s="54" t="s">
        <v>275</v>
      </c>
      <c r="F55" s="54" t="s">
        <v>301</v>
      </c>
      <c r="G55" s="54" t="s">
        <v>275</v>
      </c>
      <c r="H55" s="54" t="s">
        <v>301</v>
      </c>
      <c r="I55" s="54" t="s">
        <v>275</v>
      </c>
      <c r="J55" s="54" t="s">
        <v>301</v>
      </c>
    </row>
    <row r="56" spans="2:10" x14ac:dyDescent="0.25">
      <c r="C56" s="54" t="str">
        <f>B68</f>
        <v>Morganella</v>
      </c>
      <c r="D56" s="54" t="s">
        <v>279</v>
      </c>
      <c r="E56" s="54" t="str">
        <f>B68</f>
        <v>Morganella</v>
      </c>
      <c r="F56" s="54" t="s">
        <v>280</v>
      </c>
      <c r="G56" s="54" t="str">
        <f>B68</f>
        <v>Morganella</v>
      </c>
      <c r="H56" s="54" t="s">
        <v>281</v>
      </c>
      <c r="I56" s="54" t="str">
        <f>B68</f>
        <v>Morganella</v>
      </c>
      <c r="J56" s="54" t="s">
        <v>282</v>
      </c>
    </row>
    <row r="57" spans="2:10" x14ac:dyDescent="0.25">
      <c r="C57" s="54" t="s">
        <v>275</v>
      </c>
      <c r="D57" s="54" t="s">
        <v>301</v>
      </c>
      <c r="E57" s="54" t="s">
        <v>275</v>
      </c>
      <c r="F57" s="54" t="s">
        <v>301</v>
      </c>
      <c r="G57" s="54" t="s">
        <v>275</v>
      </c>
      <c r="H57" s="54" t="s">
        <v>301</v>
      </c>
      <c r="I57" s="54" t="s">
        <v>275</v>
      </c>
      <c r="J57" s="54" t="s">
        <v>301</v>
      </c>
    </row>
    <row r="58" spans="2:10" x14ac:dyDescent="0.25">
      <c r="C58" s="54" t="str">
        <f>B69</f>
        <v>Autre</v>
      </c>
      <c r="D58" s="54" t="s">
        <v>279</v>
      </c>
      <c r="E58" s="54" t="str">
        <f>B69</f>
        <v>Autre</v>
      </c>
      <c r="F58" s="54" t="s">
        <v>280</v>
      </c>
      <c r="G58" s="54" t="str">
        <f>B69</f>
        <v>Autre</v>
      </c>
      <c r="H58" s="54" t="s">
        <v>281</v>
      </c>
      <c r="I58" s="54" t="str">
        <f>B69</f>
        <v>Autre</v>
      </c>
      <c r="J58" s="54" t="s">
        <v>282</v>
      </c>
    </row>
    <row r="60" spans="2:10" x14ac:dyDescent="0.25">
      <c r="B60" s="53" t="s">
        <v>10</v>
      </c>
      <c r="C60" s="2">
        <f>DCOUNT(Fiches,1,C39:D40)</f>
        <v>0</v>
      </c>
      <c r="D60" s="2">
        <f>DCOUNT(Fiches,1,E39:F40)</f>
        <v>0</v>
      </c>
      <c r="E60" s="2">
        <f>DCOUNT(Fiches,1,G39:H40)</f>
        <v>0</v>
      </c>
      <c r="F60" s="2">
        <f>DCOUNT(Fiches,1,I39:J40)</f>
        <v>0</v>
      </c>
    </row>
    <row r="61" spans="2:10" x14ac:dyDescent="0.25">
      <c r="B61" s="53" t="s">
        <v>16</v>
      </c>
      <c r="C61" s="2">
        <f>DCOUNT(Fiches,1,C41:D42)</f>
        <v>0</v>
      </c>
      <c r="D61" s="2">
        <f>DCOUNT(Fiches,1,E41:F42)</f>
        <v>0</v>
      </c>
      <c r="E61" s="2">
        <f>DCOUNT(Fiches,1,G41:H42)</f>
        <v>0</v>
      </c>
      <c r="F61" s="2">
        <f>DCOUNT(Fiches,1,I41:J42)</f>
        <v>0</v>
      </c>
    </row>
    <row r="62" spans="2:10" x14ac:dyDescent="0.25">
      <c r="B62" s="53" t="s">
        <v>20</v>
      </c>
      <c r="C62" s="2">
        <f>DCOUNT(Fiches,1,C43:D44)</f>
        <v>0</v>
      </c>
      <c r="D62" s="2">
        <f>DCOUNT(Fiches,1,E43:F44)</f>
        <v>0</v>
      </c>
      <c r="E62" s="2">
        <f>DCOUNT(Fiches,1,G43:H44)</f>
        <v>0</v>
      </c>
      <c r="F62" s="2">
        <f>DCOUNT(Fiches,1,I43:J44)</f>
        <v>0</v>
      </c>
    </row>
    <row r="63" spans="2:10" x14ac:dyDescent="0.25">
      <c r="B63" s="53" t="s">
        <v>81</v>
      </c>
      <c r="C63" s="2">
        <f>DCOUNT(Fiches,1,C45:D46)</f>
        <v>0</v>
      </c>
      <c r="D63" s="2">
        <f>DCOUNT(Fiches,1,E45:F46)</f>
        <v>0</v>
      </c>
      <c r="E63" s="2">
        <f>DCOUNT(Fiches,1,G45:H46)</f>
        <v>0</v>
      </c>
      <c r="F63" s="2">
        <f>DCOUNT(Fiches,1,I45:J46)</f>
        <v>0</v>
      </c>
    </row>
    <row r="64" spans="2:10" x14ac:dyDescent="0.25">
      <c r="B64" s="53" t="s">
        <v>17</v>
      </c>
      <c r="C64" s="2">
        <f>DCOUNT(Fiches,1,C47:D48)</f>
        <v>0</v>
      </c>
      <c r="D64" s="2">
        <f>DCOUNT(Fiches,1,E47:F48)</f>
        <v>0</v>
      </c>
      <c r="E64" s="2">
        <f>DCOUNT(Fiches,1,G47:H48)</f>
        <v>0</v>
      </c>
      <c r="F64" s="2">
        <f>DCOUNT(Fiches,1,I47:J48)</f>
        <v>0</v>
      </c>
    </row>
    <row r="65" spans="2:18" x14ac:dyDescent="0.25">
      <c r="B65" s="53" t="s">
        <v>19</v>
      </c>
      <c r="C65" s="2">
        <f>DCOUNT(Fiches,1,C49:D50)</f>
        <v>0</v>
      </c>
      <c r="D65" s="2">
        <f>DCOUNT(Fiches,1,E49:F50)</f>
        <v>0</v>
      </c>
      <c r="E65" s="2">
        <f>DCOUNT(Fiches,1,G49:H50)</f>
        <v>0</v>
      </c>
      <c r="F65" s="2">
        <f>DCOUNT(Fiches,1,I49:J50)</f>
        <v>0</v>
      </c>
    </row>
    <row r="66" spans="2:18" x14ac:dyDescent="0.25">
      <c r="B66" s="53" t="s">
        <v>80</v>
      </c>
      <c r="C66" s="2">
        <f>DCOUNT(Fiches,1,C51:D52)</f>
        <v>0</v>
      </c>
      <c r="D66" s="2">
        <f>DCOUNT(Fiches,1,E51:F52)</f>
        <v>0</v>
      </c>
      <c r="E66" s="2">
        <f>DCOUNT(Fiches,1,G51:H52)</f>
        <v>0</v>
      </c>
      <c r="F66" s="2">
        <f>DCOUNT(Fiches,1,I51:J52)</f>
        <v>0</v>
      </c>
    </row>
    <row r="67" spans="2:18" x14ac:dyDescent="0.25">
      <c r="B67" s="53" t="s">
        <v>82</v>
      </c>
      <c r="C67" s="2">
        <f>DCOUNT(Fiches,1,C53:D54)</f>
        <v>0</v>
      </c>
      <c r="D67" s="2">
        <f>DCOUNT(Fiches,1,E53:F54)</f>
        <v>0</v>
      </c>
      <c r="E67" s="2">
        <f>DCOUNT(Fiches,1,G53:H54)</f>
        <v>0</v>
      </c>
      <c r="F67" s="2">
        <f>DCOUNT(Fiches,1,I53:J54)</f>
        <v>0</v>
      </c>
    </row>
    <row r="68" spans="2:18" x14ac:dyDescent="0.25">
      <c r="B68" s="53" t="s">
        <v>83</v>
      </c>
      <c r="C68" s="2">
        <f>DCOUNT(Fiches,1,C55:D56)</f>
        <v>0</v>
      </c>
      <c r="D68" s="2">
        <f>DCOUNT(Fiches,1,E55:F56)</f>
        <v>0</v>
      </c>
      <c r="E68" s="2">
        <f>DCOUNT(Fiches,1,G55:H56)</f>
        <v>0</v>
      </c>
      <c r="F68" s="2">
        <f>DCOUNT(Fiches,1,I55:J56)</f>
        <v>0</v>
      </c>
    </row>
    <row r="69" spans="2:18" x14ac:dyDescent="0.25">
      <c r="B69" s="53" t="s">
        <v>84</v>
      </c>
      <c r="C69" s="2">
        <f>DCOUNT(Fiches,1,C57:D58)</f>
        <v>0</v>
      </c>
      <c r="D69" s="2">
        <f>DCOUNT(Fiches,1,E57:F58)</f>
        <v>0</v>
      </c>
      <c r="E69" s="2">
        <f>DCOUNT(Fiches,1,G57:H58)</f>
        <v>0</v>
      </c>
      <c r="F69" s="2">
        <f>DCOUNT(Fiches,1,I57:J58)</f>
        <v>0</v>
      </c>
    </row>
    <row r="72" spans="2:18" x14ac:dyDescent="0.25">
      <c r="B72" s="224" t="s">
        <v>96</v>
      </c>
    </row>
    <row r="73" spans="2:18" x14ac:dyDescent="0.25">
      <c r="C73" s="54" t="s">
        <v>78</v>
      </c>
      <c r="D73" s="54" t="s">
        <v>79</v>
      </c>
      <c r="E73" s="54" t="s">
        <v>212</v>
      </c>
      <c r="F73" s="54" t="s">
        <v>324</v>
      </c>
    </row>
    <row r="74" spans="2:18" x14ac:dyDescent="0.25">
      <c r="C74" s="54" t="s">
        <v>8</v>
      </c>
      <c r="D74" s="54" t="s">
        <v>77</v>
      </c>
      <c r="E74" s="54" t="s">
        <v>7</v>
      </c>
      <c r="F74" s="54" t="s">
        <v>7</v>
      </c>
    </row>
    <row r="75" spans="2:18" x14ac:dyDescent="0.25">
      <c r="B75" s="53" t="s">
        <v>14</v>
      </c>
      <c r="C75" s="2">
        <f>DCOUNT(Fiches,2,C73:F74)</f>
        <v>0</v>
      </c>
    </row>
    <row r="77" spans="2:18" x14ac:dyDescent="0.25">
      <c r="B77" s="5" t="s">
        <v>111</v>
      </c>
    </row>
    <row r="78" spans="2:18" ht="15.75" thickBot="1" x14ac:dyDescent="0.3"/>
    <row r="79" spans="2:18" ht="15.75" thickBot="1" x14ac:dyDescent="0.3">
      <c r="B79" s="4" t="s">
        <v>286</v>
      </c>
      <c r="C79" s="2">
        <f>DCOUNT(Fiches,2,G79:H80)</f>
        <v>0</v>
      </c>
      <c r="D79" s="2">
        <f>DCOUNT(Fiches,2,I79:J80)</f>
        <v>0</v>
      </c>
      <c r="E79" s="2">
        <f>DCOUNT(Fiches,2,K79:L80)</f>
        <v>0</v>
      </c>
      <c r="G79" s="60" t="s">
        <v>275</v>
      </c>
      <c r="H79" s="61" t="str">
        <f>B79</f>
        <v>Ampi</v>
      </c>
      <c r="I79" s="60" t="s">
        <v>275</v>
      </c>
      <c r="J79" s="61" t="str">
        <f>H79</f>
        <v>Ampi</v>
      </c>
      <c r="K79" s="60" t="s">
        <v>275</v>
      </c>
      <c r="L79" s="62" t="str">
        <f>H79</f>
        <v>Ampi</v>
      </c>
    </row>
    <row r="80" spans="2:18" ht="15.75" thickBot="1" x14ac:dyDescent="0.3">
      <c r="B80" s="4" t="s">
        <v>297</v>
      </c>
      <c r="C80" s="2">
        <f>DCOUNT(Fiches,2,M80:N81)</f>
        <v>0</v>
      </c>
      <c r="D80" s="2">
        <f>DCOUNT(Fiches,2,O80:P81)</f>
        <v>0</v>
      </c>
      <c r="E80" s="2">
        <f>DCOUNT(Fiches,2,Q80:R81)</f>
        <v>0</v>
      </c>
      <c r="G80" s="63" t="s">
        <v>10</v>
      </c>
      <c r="H80" s="64" t="s">
        <v>12</v>
      </c>
      <c r="I80" s="64" t="s">
        <v>10</v>
      </c>
      <c r="J80" s="64" t="s">
        <v>11</v>
      </c>
      <c r="K80" s="64" t="s">
        <v>10</v>
      </c>
      <c r="L80" s="65" t="s">
        <v>110</v>
      </c>
      <c r="M80" s="60" t="s">
        <v>275</v>
      </c>
      <c r="N80" s="61" t="str">
        <f>B80</f>
        <v>Amox-ac. clav.</v>
      </c>
      <c r="O80" s="60" t="s">
        <v>275</v>
      </c>
      <c r="P80" s="61" t="str">
        <f>N80</f>
        <v>Amox-ac. clav.</v>
      </c>
      <c r="Q80" s="60" t="s">
        <v>275</v>
      </c>
      <c r="R80" s="62" t="str">
        <f>N80</f>
        <v>Amox-ac. clav.</v>
      </c>
    </row>
    <row r="81" spans="2:18" ht="15.75" thickBot="1" x14ac:dyDescent="0.3">
      <c r="B81" s="4" t="s">
        <v>98</v>
      </c>
      <c r="C81" s="2">
        <f>DCOUNT(Fiches,2,G81:H82)</f>
        <v>0</v>
      </c>
      <c r="D81" s="2">
        <f>DCOUNT(Fiches,2,I81:J82)</f>
        <v>0</v>
      </c>
      <c r="E81" s="2">
        <f>DCOUNT(Fiches,2,K81:L82)</f>
        <v>0</v>
      </c>
      <c r="G81" s="60" t="s">
        <v>275</v>
      </c>
      <c r="H81" s="61" t="str">
        <f>B81</f>
        <v>Céfotaxime</v>
      </c>
      <c r="I81" s="60" t="s">
        <v>275</v>
      </c>
      <c r="J81" s="61" t="str">
        <f>H81</f>
        <v>Céfotaxime</v>
      </c>
      <c r="K81" s="60" t="s">
        <v>275</v>
      </c>
      <c r="L81" s="62" t="str">
        <f>H81</f>
        <v>Céfotaxime</v>
      </c>
      <c r="M81" s="63" t="s">
        <v>10</v>
      </c>
      <c r="N81" s="64" t="s">
        <v>12</v>
      </c>
      <c r="O81" s="64" t="s">
        <v>10</v>
      </c>
      <c r="P81" s="64" t="s">
        <v>11</v>
      </c>
      <c r="Q81" s="64" t="s">
        <v>10</v>
      </c>
      <c r="R81" s="65" t="s">
        <v>110</v>
      </c>
    </row>
    <row r="82" spans="2:18" ht="15.75" thickBot="1" x14ac:dyDescent="0.3">
      <c r="B82" s="4" t="s">
        <v>99</v>
      </c>
      <c r="C82" s="2">
        <f>DCOUNT(Fiches,2,M82:N83)</f>
        <v>0</v>
      </c>
      <c r="D82" s="2">
        <f>DCOUNT(Fiches,2,O82:P83)</f>
        <v>0</v>
      </c>
      <c r="E82" s="2">
        <f>DCOUNT(Fiches,2,Q82:R83)</f>
        <v>0</v>
      </c>
      <c r="G82" s="63" t="s">
        <v>10</v>
      </c>
      <c r="H82" s="64" t="s">
        <v>12</v>
      </c>
      <c r="I82" s="64" t="s">
        <v>10</v>
      </c>
      <c r="J82" s="64" t="s">
        <v>11</v>
      </c>
      <c r="K82" s="64" t="s">
        <v>10</v>
      </c>
      <c r="L82" s="65" t="s">
        <v>110</v>
      </c>
      <c r="M82" s="60" t="s">
        <v>275</v>
      </c>
      <c r="N82" s="61" t="str">
        <f>B82</f>
        <v>Céfépime</v>
      </c>
      <c r="O82" s="60" t="s">
        <v>275</v>
      </c>
      <c r="P82" s="61" t="str">
        <f>N82</f>
        <v>Céfépime</v>
      </c>
      <c r="Q82" s="60" t="s">
        <v>275</v>
      </c>
      <c r="R82" s="62" t="str">
        <f>N82</f>
        <v>Céfépime</v>
      </c>
    </row>
    <row r="83" spans="2:18" ht="15.75" thickBot="1" x14ac:dyDescent="0.3">
      <c r="B83" s="4" t="s">
        <v>299</v>
      </c>
      <c r="C83" s="2">
        <f>DCOUNT(Fiches,2,G83:H84)</f>
        <v>0</v>
      </c>
      <c r="D83" s="2">
        <f>DCOUNT(Fiches,2,I83:J84)</f>
        <v>0</v>
      </c>
      <c r="E83" s="2">
        <f>DCOUNT(Fiches,2,K83:L84)</f>
        <v>0</v>
      </c>
      <c r="G83" s="60" t="s">
        <v>275</v>
      </c>
      <c r="H83" s="61" t="str">
        <f>B83</f>
        <v>Piv</v>
      </c>
      <c r="I83" s="60" t="s">
        <v>275</v>
      </c>
      <c r="J83" s="61" t="str">
        <f>H83</f>
        <v>Piv</v>
      </c>
      <c r="K83" s="60" t="s">
        <v>275</v>
      </c>
      <c r="L83" s="62" t="str">
        <f>H83</f>
        <v>Piv</v>
      </c>
      <c r="M83" s="63" t="s">
        <v>10</v>
      </c>
      <c r="N83" s="64" t="s">
        <v>12</v>
      </c>
      <c r="O83" s="64" t="s">
        <v>10</v>
      </c>
      <c r="P83" s="64" t="s">
        <v>11</v>
      </c>
      <c r="Q83" s="64" t="s">
        <v>10</v>
      </c>
      <c r="R83" s="65" t="s">
        <v>110</v>
      </c>
    </row>
    <row r="84" spans="2:18" ht="15.75" thickBot="1" x14ac:dyDescent="0.3">
      <c r="B84" s="4" t="s">
        <v>291</v>
      </c>
      <c r="C84" s="2">
        <f>DCOUNT(Fiches,2,M84:N85)</f>
        <v>0</v>
      </c>
      <c r="D84" s="2">
        <f>DCOUNT(Fiches,2,O84:P85)</f>
        <v>0</v>
      </c>
      <c r="E84" s="2">
        <f>DCOUNT(Fiches,2,Q84:R85)</f>
        <v>0</v>
      </c>
      <c r="G84" s="63" t="s">
        <v>10</v>
      </c>
      <c r="H84" s="64" t="s">
        <v>12</v>
      </c>
      <c r="I84" s="64" t="s">
        <v>10</v>
      </c>
      <c r="J84" s="64" t="s">
        <v>11</v>
      </c>
      <c r="K84" s="64" t="s">
        <v>10</v>
      </c>
      <c r="L84" s="65" t="s">
        <v>110</v>
      </c>
      <c r="M84" s="60" t="s">
        <v>275</v>
      </c>
      <c r="N84" s="61" t="str">
        <f>B84</f>
        <v>Genta</v>
      </c>
      <c r="O84" s="60" t="s">
        <v>275</v>
      </c>
      <c r="P84" s="61" t="str">
        <f>N84</f>
        <v>Genta</v>
      </c>
      <c r="Q84" s="60" t="s">
        <v>275</v>
      </c>
      <c r="R84" s="62" t="str">
        <f>N84</f>
        <v>Genta</v>
      </c>
    </row>
    <row r="85" spans="2:18" ht="15.75" thickBot="1" x14ac:dyDescent="0.3">
      <c r="B85" s="4" t="s">
        <v>292</v>
      </c>
      <c r="C85" s="2">
        <f>DCOUNT(Fiches,2,G85:H86)</f>
        <v>0</v>
      </c>
      <c r="D85" s="2">
        <f>DCOUNT(Fiches,2,I85:J86)</f>
        <v>0</v>
      </c>
      <c r="E85" s="2">
        <f>DCOUNT(Fiches,2,K85:L86)</f>
        <v>0</v>
      </c>
      <c r="G85" s="60" t="s">
        <v>275</v>
      </c>
      <c r="H85" s="61" t="str">
        <f>B85</f>
        <v>Amika</v>
      </c>
      <c r="I85" s="60" t="s">
        <v>275</v>
      </c>
      <c r="J85" s="61" t="str">
        <f>H85</f>
        <v>Amika</v>
      </c>
      <c r="K85" s="60" t="s">
        <v>275</v>
      </c>
      <c r="L85" s="62" t="str">
        <f>H85</f>
        <v>Amika</v>
      </c>
      <c r="M85" s="63" t="s">
        <v>10</v>
      </c>
      <c r="N85" s="64" t="s">
        <v>12</v>
      </c>
      <c r="O85" s="64" t="s">
        <v>10</v>
      </c>
      <c r="P85" s="64" t="s">
        <v>11</v>
      </c>
      <c r="Q85" s="64" t="s">
        <v>10</v>
      </c>
      <c r="R85" s="65" t="s">
        <v>110</v>
      </c>
    </row>
    <row r="86" spans="2:18" ht="15.75" thickBot="1" x14ac:dyDescent="0.3">
      <c r="B86" s="4" t="s">
        <v>293</v>
      </c>
      <c r="C86" s="2">
        <f>DCOUNT(Fiches,2,M86:N87)</f>
        <v>0</v>
      </c>
      <c r="D86" s="2">
        <f>DCOUNT(Fiches,2,O86:P87)</f>
        <v>0</v>
      </c>
      <c r="E86" s="2">
        <f>DCOUNT(Fiches,2,Q86:R87)</f>
        <v>0</v>
      </c>
      <c r="G86" s="63" t="s">
        <v>10</v>
      </c>
      <c r="H86" s="64" t="s">
        <v>12</v>
      </c>
      <c r="I86" s="64" t="s">
        <v>10</v>
      </c>
      <c r="J86" s="64" t="s">
        <v>11</v>
      </c>
      <c r="K86" s="64" t="s">
        <v>10</v>
      </c>
      <c r="L86" s="65" t="s">
        <v>110</v>
      </c>
      <c r="M86" s="60" t="s">
        <v>275</v>
      </c>
      <c r="N86" s="61" t="str">
        <f>B86</f>
        <v>Oflo</v>
      </c>
      <c r="O86" s="60" t="s">
        <v>275</v>
      </c>
      <c r="P86" s="61" t="str">
        <f>N86</f>
        <v>Oflo</v>
      </c>
      <c r="Q86" s="60" t="s">
        <v>275</v>
      </c>
      <c r="R86" s="62" t="str">
        <f>N86</f>
        <v>Oflo</v>
      </c>
    </row>
    <row r="87" spans="2:18" ht="15.75" thickBot="1" x14ac:dyDescent="0.3">
      <c r="B87" s="4" t="s">
        <v>294</v>
      </c>
      <c r="C87" s="2">
        <f>DCOUNT(Fiches,2,G87:H88)</f>
        <v>0</v>
      </c>
      <c r="D87" s="2">
        <f>DCOUNT(Fiches,2,I87:J88)</f>
        <v>0</v>
      </c>
      <c r="E87" s="2">
        <f>DCOUNT(Fiches,2,K87:L88)</f>
        <v>0</v>
      </c>
      <c r="G87" s="60" t="s">
        <v>275</v>
      </c>
      <c r="H87" s="61" t="str">
        <f>B87</f>
        <v>Cipro</v>
      </c>
      <c r="I87" s="60" t="s">
        <v>275</v>
      </c>
      <c r="J87" s="61" t="str">
        <f>H87</f>
        <v>Cipro</v>
      </c>
      <c r="K87" s="60" t="s">
        <v>275</v>
      </c>
      <c r="L87" s="62" t="str">
        <f>H87</f>
        <v>Cipro</v>
      </c>
      <c r="M87" s="63" t="s">
        <v>10</v>
      </c>
      <c r="N87" s="64" t="s">
        <v>12</v>
      </c>
      <c r="O87" s="64" t="s">
        <v>10</v>
      </c>
      <c r="P87" s="64" t="s">
        <v>11</v>
      </c>
      <c r="Q87" s="64" t="s">
        <v>10</v>
      </c>
      <c r="R87" s="65" t="s">
        <v>110</v>
      </c>
    </row>
    <row r="88" spans="2:18" ht="15.75" thickBot="1" x14ac:dyDescent="0.3">
      <c r="B88" s="4" t="s">
        <v>298</v>
      </c>
      <c r="C88" s="2">
        <f>DCOUNT(Fiches,2,M88:N89)</f>
        <v>0</v>
      </c>
      <c r="D88" s="2">
        <f>DCOUNT(Fiches,2,O88:P89)</f>
        <v>0</v>
      </c>
      <c r="E88" s="2">
        <f>DCOUNT(Fiches,2,Q88:R89)</f>
        <v>0</v>
      </c>
      <c r="G88" s="63" t="s">
        <v>10</v>
      </c>
      <c r="H88" s="64" t="s">
        <v>12</v>
      </c>
      <c r="I88" s="64" t="s">
        <v>10</v>
      </c>
      <c r="J88" s="64" t="s">
        <v>11</v>
      </c>
      <c r="K88" s="64" t="s">
        <v>10</v>
      </c>
      <c r="L88" s="65" t="s">
        <v>110</v>
      </c>
      <c r="M88" s="60" t="s">
        <v>275</v>
      </c>
      <c r="N88" s="61" t="str">
        <f>B88</f>
        <v>Sulf-trim</v>
      </c>
      <c r="O88" s="60" t="s">
        <v>275</v>
      </c>
      <c r="P88" s="61" t="str">
        <f>N88</f>
        <v>Sulf-trim</v>
      </c>
      <c r="Q88" s="60" t="s">
        <v>275</v>
      </c>
      <c r="R88" s="62" t="str">
        <f>N88</f>
        <v>Sulf-trim</v>
      </c>
    </row>
    <row r="89" spans="2:18" ht="15.75" thickBot="1" x14ac:dyDescent="0.3">
      <c r="B89" s="4" t="s">
        <v>295</v>
      </c>
      <c r="C89" s="2">
        <f>DCOUNT(Fiches,2,G89:H90)</f>
        <v>0</v>
      </c>
      <c r="D89" s="2">
        <f>DCOUNT(Fiches,2,I89:J90)</f>
        <v>0</v>
      </c>
      <c r="E89" s="2">
        <f>DCOUNT(Fiches,2,K89:L90)</f>
        <v>0</v>
      </c>
      <c r="G89" s="60" t="s">
        <v>275</v>
      </c>
      <c r="H89" s="61" t="str">
        <f>B89</f>
        <v>Fosfo</v>
      </c>
      <c r="I89" s="60" t="s">
        <v>275</v>
      </c>
      <c r="J89" s="61" t="str">
        <f>H89</f>
        <v>Fosfo</v>
      </c>
      <c r="K89" s="60" t="s">
        <v>275</v>
      </c>
      <c r="L89" s="62" t="str">
        <f>H89</f>
        <v>Fosfo</v>
      </c>
      <c r="M89" s="63" t="s">
        <v>10</v>
      </c>
      <c r="N89" s="64" t="s">
        <v>12</v>
      </c>
      <c r="O89" s="64" t="s">
        <v>10</v>
      </c>
      <c r="P89" s="64" t="s">
        <v>11</v>
      </c>
      <c r="Q89" s="64" t="s">
        <v>10</v>
      </c>
      <c r="R89" s="65" t="s">
        <v>110</v>
      </c>
    </row>
    <row r="90" spans="2:18" ht="15.75" thickBot="1" x14ac:dyDescent="0.3">
      <c r="B90" s="4" t="s">
        <v>296</v>
      </c>
      <c r="C90" s="2">
        <f>DCOUNT(Fiches,2,M90:N91)</f>
        <v>0</v>
      </c>
      <c r="D90" s="2">
        <f>DCOUNT(Fiches,2,O90:P91)</f>
        <v>0</v>
      </c>
      <c r="E90" s="2">
        <f>DCOUNT(Fiches,2,Q90:R91)</f>
        <v>0</v>
      </c>
      <c r="G90" s="63" t="s">
        <v>10</v>
      </c>
      <c r="H90" s="64" t="s">
        <v>12</v>
      </c>
      <c r="I90" s="64" t="s">
        <v>10</v>
      </c>
      <c r="J90" s="64" t="s">
        <v>11</v>
      </c>
      <c r="K90" s="64" t="s">
        <v>10</v>
      </c>
      <c r="L90" s="65" t="s">
        <v>110</v>
      </c>
      <c r="M90" s="60" t="s">
        <v>275</v>
      </c>
      <c r="N90" s="61" t="str">
        <f>B90</f>
        <v>Fura</v>
      </c>
      <c r="O90" s="60" t="s">
        <v>275</v>
      </c>
      <c r="P90" s="61" t="str">
        <f>N90</f>
        <v>Fura</v>
      </c>
      <c r="Q90" s="60" t="s">
        <v>275</v>
      </c>
      <c r="R90" s="62" t="str">
        <f>N90</f>
        <v>Fura</v>
      </c>
    </row>
    <row r="91" spans="2:18" ht="15.75" thickBot="1" x14ac:dyDescent="0.3">
      <c r="M91" s="63" t="s">
        <v>10</v>
      </c>
      <c r="N91" s="64" t="s">
        <v>12</v>
      </c>
      <c r="O91" s="64" t="s">
        <v>10</v>
      </c>
      <c r="P91" s="64" t="s">
        <v>11</v>
      </c>
      <c r="Q91" s="64" t="s">
        <v>10</v>
      </c>
      <c r="R91" s="65" t="s">
        <v>110</v>
      </c>
    </row>
    <row r="92" spans="2:18" ht="15.75" thickBot="1" x14ac:dyDescent="0.3"/>
    <row r="93" spans="2:18" ht="15.75" thickBot="1" x14ac:dyDescent="0.3">
      <c r="B93" s="6" t="s">
        <v>323</v>
      </c>
      <c r="G93" s="60" t="s">
        <v>275</v>
      </c>
      <c r="H93" s="61" t="s">
        <v>128</v>
      </c>
    </row>
    <row r="94" spans="2:18" ht="15.75" thickBot="1" x14ac:dyDescent="0.3">
      <c r="B94" s="53" t="s">
        <v>10</v>
      </c>
      <c r="C94" s="2">
        <f>DCOUNT(Fiches,2,G93:H94)</f>
        <v>0</v>
      </c>
      <c r="G94" s="63" t="str">
        <f>B94</f>
        <v>Escherichia coli</v>
      </c>
      <c r="H94" s="64" t="s">
        <v>13</v>
      </c>
      <c r="I94" s="60" t="s">
        <v>275</v>
      </c>
      <c r="J94" s="61" t="s">
        <v>128</v>
      </c>
    </row>
    <row r="95" spans="2:18" ht="15.75" thickBot="1" x14ac:dyDescent="0.3">
      <c r="B95" s="53" t="s">
        <v>16</v>
      </c>
      <c r="C95" s="2">
        <f>DCOUNT(Fiches,2,I94:J95)</f>
        <v>0</v>
      </c>
      <c r="G95" s="60" t="s">
        <v>275</v>
      </c>
      <c r="H95" s="61" t="s">
        <v>128</v>
      </c>
      <c r="I95" s="63" t="str">
        <f>B95</f>
        <v>Proteus mirabilis</v>
      </c>
      <c r="J95" s="64" t="s">
        <v>13</v>
      </c>
    </row>
    <row r="96" spans="2:18" ht="15.75" thickBot="1" x14ac:dyDescent="0.3">
      <c r="B96" s="53" t="s">
        <v>20</v>
      </c>
      <c r="C96" s="2">
        <f>DCOUNT(Fiches,2,G95:H96)</f>
        <v>0</v>
      </c>
      <c r="G96" s="63" t="str">
        <f>B96</f>
        <v>Enterococcus faecalis</v>
      </c>
      <c r="H96" s="64" t="s">
        <v>13</v>
      </c>
      <c r="I96" s="60" t="s">
        <v>275</v>
      </c>
      <c r="J96" s="61" t="s">
        <v>128</v>
      </c>
    </row>
    <row r="97" spans="2:10" ht="15.75" thickBot="1" x14ac:dyDescent="0.3">
      <c r="B97" s="53" t="s">
        <v>81</v>
      </c>
      <c r="C97" s="2">
        <f>DCOUNT(Fiches,2,I96:J97)</f>
        <v>0</v>
      </c>
      <c r="G97" s="60" t="s">
        <v>275</v>
      </c>
      <c r="H97" s="61" t="s">
        <v>128</v>
      </c>
      <c r="I97" s="63" t="str">
        <f>B97</f>
        <v>Klebsiella pneumoniae</v>
      </c>
      <c r="J97" s="64" t="s">
        <v>13</v>
      </c>
    </row>
    <row r="98" spans="2:10" ht="15.75" thickBot="1" x14ac:dyDescent="0.3">
      <c r="B98" s="53" t="s">
        <v>17</v>
      </c>
      <c r="C98" s="2">
        <f>DCOUNT(Fiches,2,G97:H98)</f>
        <v>0</v>
      </c>
      <c r="G98" s="63" t="str">
        <f>B98</f>
        <v>Staphylococcus aureus</v>
      </c>
      <c r="H98" s="64" t="s">
        <v>13</v>
      </c>
      <c r="I98" s="60" t="s">
        <v>275</v>
      </c>
      <c r="J98" s="61" t="s">
        <v>128</v>
      </c>
    </row>
    <row r="99" spans="2:10" ht="15.75" thickBot="1" x14ac:dyDescent="0.3">
      <c r="B99" s="53" t="s">
        <v>19</v>
      </c>
      <c r="C99" s="2">
        <f>DCOUNT(Fiches,2,I98:J99)</f>
        <v>0</v>
      </c>
      <c r="G99" s="60" t="s">
        <v>275</v>
      </c>
      <c r="H99" s="61" t="s">
        <v>128</v>
      </c>
      <c r="I99" s="63" t="str">
        <f>B99</f>
        <v>Enterobacter cloacae</v>
      </c>
      <c r="J99" s="64" t="s">
        <v>13</v>
      </c>
    </row>
    <row r="100" spans="2:10" ht="15.75" thickBot="1" x14ac:dyDescent="0.3">
      <c r="B100" s="53" t="s">
        <v>80</v>
      </c>
      <c r="C100" s="2">
        <f>DCOUNT(Fiches,2,G99:H100)</f>
        <v>0</v>
      </c>
      <c r="G100" s="63" t="str">
        <f>B100</f>
        <v>Pseudomonas aeruginosa</v>
      </c>
      <c r="H100" s="64" t="s">
        <v>13</v>
      </c>
      <c r="I100" s="60" t="s">
        <v>275</v>
      </c>
      <c r="J100" s="61" t="s">
        <v>128</v>
      </c>
    </row>
    <row r="101" spans="2:10" ht="15.75" thickBot="1" x14ac:dyDescent="0.3">
      <c r="B101" s="53" t="s">
        <v>82</v>
      </c>
      <c r="C101" s="2">
        <f>DCOUNT(Fiches,2,I100:J101)</f>
        <v>0</v>
      </c>
      <c r="G101" s="60" t="s">
        <v>275</v>
      </c>
      <c r="H101" s="61" t="s">
        <v>128</v>
      </c>
      <c r="I101" s="63" t="str">
        <f>B101</f>
        <v>Klebsiella oxytoca</v>
      </c>
      <c r="J101" s="64" t="s">
        <v>13</v>
      </c>
    </row>
    <row r="102" spans="2:10" ht="15.75" thickBot="1" x14ac:dyDescent="0.3">
      <c r="B102" s="53" t="s">
        <v>83</v>
      </c>
      <c r="C102" s="2">
        <f>DCOUNT(Fiches,2,G101:H102)</f>
        <v>0</v>
      </c>
      <c r="G102" s="63" t="str">
        <f>B102</f>
        <v>Morganella</v>
      </c>
      <c r="H102" s="64" t="s">
        <v>13</v>
      </c>
      <c r="I102" s="60" t="s">
        <v>275</v>
      </c>
      <c r="J102" s="61" t="s">
        <v>128</v>
      </c>
    </row>
    <row r="103" spans="2:10" ht="15.75" thickBot="1" x14ac:dyDescent="0.3">
      <c r="B103" s="53" t="s">
        <v>84</v>
      </c>
      <c r="C103" s="2">
        <f>DCOUNT(Fiches,2,I102:J103)</f>
        <v>0</v>
      </c>
      <c r="I103" s="63" t="str">
        <f>B103</f>
        <v>Autre</v>
      </c>
      <c r="J103" s="64" t="s">
        <v>13</v>
      </c>
    </row>
    <row r="105" spans="2:10" ht="15.75" thickBot="1" x14ac:dyDescent="0.3">
      <c r="B105" s="6" t="s">
        <v>138</v>
      </c>
    </row>
    <row r="106" spans="2:10" x14ac:dyDescent="0.25">
      <c r="B106" s="4" t="s">
        <v>139</v>
      </c>
      <c r="C106">
        <f>COUNTIF(Fiches!CU:CU,"&gt;2")</f>
        <v>0</v>
      </c>
      <c r="G106" s="60" t="s">
        <v>621</v>
      </c>
      <c r="H106" s="61" t="s">
        <v>607</v>
      </c>
    </row>
    <row r="107" spans="2:10" ht="15.75" thickBot="1" x14ac:dyDescent="0.3">
      <c r="B107" s="4" t="s">
        <v>140</v>
      </c>
      <c r="C107" s="2">
        <f>DCOUNT(Fiches,1,G106:H107)</f>
        <v>0</v>
      </c>
      <c r="G107" s="63" t="s">
        <v>141</v>
      </c>
      <c r="H107" s="64" t="s">
        <v>13</v>
      </c>
    </row>
    <row r="108" spans="2:10" x14ac:dyDescent="0.25">
      <c r="B108" s="4" t="s">
        <v>142</v>
      </c>
      <c r="C108">
        <f>COUNTIF(Fiches!CU:CU,"&gt;7")</f>
        <v>0</v>
      </c>
      <c r="G108" s="60" t="s">
        <v>621</v>
      </c>
      <c r="H108" s="61" t="s">
        <v>608</v>
      </c>
    </row>
    <row r="109" spans="2:10" ht="15.75" thickBot="1" x14ac:dyDescent="0.3">
      <c r="B109" s="4" t="s">
        <v>140</v>
      </c>
      <c r="C109" s="2">
        <f>DCOUNT(Fiches,1,G108:H109)</f>
        <v>0</v>
      </c>
      <c r="G109" s="63" t="s">
        <v>143</v>
      </c>
      <c r="H109" s="64" t="s">
        <v>13</v>
      </c>
    </row>
    <row r="111" spans="2:10" ht="15.75" thickBot="1" x14ac:dyDescent="0.3">
      <c r="B111" s="6" t="s">
        <v>148</v>
      </c>
    </row>
    <row r="112" spans="2:10" x14ac:dyDescent="0.25">
      <c r="B112" s="4" t="s">
        <v>149</v>
      </c>
      <c r="C112">
        <f>COUNTIF(Fiches!L:L,"Oui")</f>
        <v>0</v>
      </c>
      <c r="G112" s="60" t="s">
        <v>207</v>
      </c>
      <c r="H112" s="61" t="s">
        <v>213</v>
      </c>
    </row>
    <row r="113" spans="2:8" ht="15.75" thickBot="1" x14ac:dyDescent="0.3">
      <c r="B113" s="4" t="s">
        <v>150</v>
      </c>
      <c r="C113" s="2">
        <f>DCOUNT(Fiches,2,G112:H113)</f>
        <v>0</v>
      </c>
      <c r="G113" s="63" t="s">
        <v>13</v>
      </c>
      <c r="H113" s="64" t="s">
        <v>13</v>
      </c>
    </row>
    <row r="115" spans="2:8" x14ac:dyDescent="0.25">
      <c r="B115" s="224" t="s">
        <v>759</v>
      </c>
    </row>
    <row r="116" spans="2:8" x14ac:dyDescent="0.25">
      <c r="C116" s="54" t="s">
        <v>610</v>
      </c>
      <c r="D116" s="54" t="s">
        <v>611</v>
      </c>
      <c r="E116" s="54" t="s">
        <v>612</v>
      </c>
    </row>
    <row r="117" spans="2:8" x14ac:dyDescent="0.25">
      <c r="C117" s="54" t="s">
        <v>7</v>
      </c>
      <c r="D117" s="54" t="s">
        <v>7</v>
      </c>
      <c r="E117" s="54" t="s">
        <v>7</v>
      </c>
    </row>
    <row r="118" spans="2:8" x14ac:dyDescent="0.25">
      <c r="B118" s="53" t="s">
        <v>14</v>
      </c>
      <c r="C118" s="2">
        <f>DCOUNT(Fiches,2,C116:F117)</f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Intro</vt:lpstr>
      <vt:lpstr>Fiches</vt:lpstr>
      <vt:lpstr>Poster</vt:lpstr>
      <vt:lpstr>Rapport</vt:lpstr>
      <vt:lpstr>Listing des TT</vt:lpstr>
      <vt:lpstr>Labels</vt:lpstr>
      <vt:lpstr>Calculs</vt:lpstr>
      <vt:lpstr>Fiches</vt:lpstr>
      <vt:lpstr>nbcas</vt:lpstr>
      <vt:lpstr>nbecoli</vt:lpstr>
      <vt:lpstr>Intro!Zone_d_impression</vt:lpstr>
      <vt:lpstr>'Listing des TT'!Zone_d_impression</vt:lpstr>
      <vt:lpstr>Poster!Zone_d_impression</vt:lpstr>
      <vt:lpstr>Rapport!Zone_d_impression</vt:lpstr>
    </vt:vector>
  </TitlesOfParts>
  <Company>CHU de Caen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THIBON PASCAL</dc:creator>
  <cp:lastModifiedBy>GASTEBLED, Xavier</cp:lastModifiedBy>
  <cp:lastPrinted>2018-07-03T15:27:58Z</cp:lastPrinted>
  <dcterms:created xsi:type="dcterms:W3CDTF">2017-07-12T12:15:28Z</dcterms:created>
  <dcterms:modified xsi:type="dcterms:W3CDTF">2020-06-03T12:20:18Z</dcterms:modified>
</cp:coreProperties>
</file>

<file path=suivi_versioning.xml>22448_1
</file>